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070" windowHeight="5925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<sst xmlns="http://schemas.openxmlformats.org/spreadsheetml/2006/main" count="131" uniqueCount="72">
  <si>
    <t xml:space="preserve">к решению районного </t>
  </si>
  <si>
    <t xml:space="preserve">Совета депутатов </t>
  </si>
  <si>
    <t>ИТОГО</t>
  </si>
  <si>
    <t>№ п/п</t>
  </si>
  <si>
    <t>(тыс.руб.)</t>
  </si>
  <si>
    <t>Иные межбюджетные трансферты</t>
  </si>
  <si>
    <t>на компенсацию (возмещение расходов по компенсации) выпадающих доходов организаций жилищно-коммунального комплекса,  связанных с установлением  предельных индексов изменения размера платы граждан за жилое помещение и предельных индексов изменения размера платы граждан за коммунальные услуги *</t>
  </si>
  <si>
    <t xml:space="preserve">**Право на получение данного межбюджетного трансферта имеют муниципальные образования района, заключившие соглашения об оздоровлении муниципальных финансов с финансовым управлением администрации района </t>
  </si>
  <si>
    <t xml:space="preserve"> Примечание</t>
  </si>
  <si>
    <t>на обеспечение сбалансированности бюджетов поселений  за счёт районного бюджета **</t>
  </si>
  <si>
    <t>на осуществление полномочий по первичному воинскому учёту на территориях, где отсутствуют военные комиссариаты (за счёт субвенции из краевого бюджета)</t>
  </si>
  <si>
    <t>выделенный цветом столбец будет скрыт</t>
  </si>
  <si>
    <t>Наименование муниципального образования района</t>
  </si>
  <si>
    <t>Алексеевский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</si>
  <si>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</si>
  <si>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</si>
  <si>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</si>
  <si>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</si>
  <si>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</si>
  <si>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</si>
  <si>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</si>
  <si>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</si>
  <si>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</si>
  <si>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</si>
  <si>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</si>
  <si>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</si>
  <si>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</si>
  <si>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</si>
  <si>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</si>
  <si>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</si>
  <si>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</si>
  <si>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>Город Артёмовск</t>
  </si>
  <si>
    <t xml:space="preserve">Рабочий посёлок Курагино </t>
  </si>
  <si>
    <t>ВСЕГО</t>
  </si>
  <si>
    <t xml:space="preserve">на выполнение гос. полномочий по составлению протоколов об административных правонарушениях на реализацию ЗКК «О наделении ОМС муниципальных районов и городских округов края гос. полномочиями по созданию и обеспечению деятельности административных комиссий» </t>
  </si>
  <si>
    <t xml:space="preserve">*Предоставление данных межбюджетных трансфертов будет осуществляться  при условии выполнения муниципальными образованиями обязательств по долевому софинансированию мероприятий. Доля участия муниципальных образований в финансировании расходов составляет не менее 50 (пятидесяти) процентов от суммы выпадающих доходов </t>
  </si>
  <si>
    <t xml:space="preserve">на реализацию ДЦП "Обеспечение пожарной безопасности сельских населённых пунктов Красноярского края на 2011-2013 годы" </t>
  </si>
  <si>
    <t xml:space="preserve">обеспечение полномочий по первичным мерам пожарной безопасности </t>
  </si>
  <si>
    <t xml:space="preserve">прокладка минерализованных полос и уход за ними </t>
  </si>
  <si>
    <t>приобретение и установка противопожарного оборудования</t>
  </si>
  <si>
    <t xml:space="preserve">на финансирование расходов по содержанию и ремонту жилых помещений, предоставляемых по договорам социального найма жилых помещений муниципального жилого фонда </t>
  </si>
  <si>
    <t>на ремонтно-восстановительные работы учреждений культуры</t>
  </si>
  <si>
    <t xml:space="preserve">на частичное финансирование (возмещение) расходов на увеличение фонда оплаты труда депутатов, выборных должностных лиц 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 </t>
  </si>
  <si>
    <t xml:space="preserve">на содержание автомобильных дорог общего пользования местного значения городских округов, городских и сельских поселений </t>
  </si>
  <si>
    <t>Березовский сельсовет</t>
  </si>
  <si>
    <t>Мариинский сельсовет</t>
  </si>
  <si>
    <t>за счёт резервного фонда администрации района</t>
  </si>
  <si>
    <t>на исполнение мероприятий ДРЦП "Повышение эффективности бюджетных расходов Курагинского района" на 2011-2013 годы</t>
  </si>
  <si>
    <t>на исполнение мероприятий ДРЦП "Доступная среда для инвалидов в Курагинском районе"</t>
  </si>
  <si>
    <t>за счёт средств Фонда содействия реформированию ЖКХ</t>
  </si>
  <si>
    <t>за счёт средств краевого бюджета</t>
  </si>
  <si>
    <t xml:space="preserve">на развитие и модернизацию улично-дорожной сети городов и поселений муниципальных образований края </t>
  </si>
  <si>
    <t>на введение новых систем оплаты труда в учреждениях культуры</t>
  </si>
  <si>
    <t>на исполнение региональной программы "Проведение капитального ремонта многоквартирных домов на территории Красноярского края"</t>
  </si>
  <si>
    <t xml:space="preserve">на реализацию проекта по благоустройству в целях улучшения архитектурного облика поселений </t>
  </si>
  <si>
    <t>на выплаты, обеспечивающие уровень заработной платы работников бюджетной сферы не ниже МРОТ, установленного в Красноярском крае</t>
  </si>
  <si>
    <t>на частичное финансирование (возмещение) расходов на повышение с 01 октября 2012 года на 6% размера оплаты труда работников учреждений культуры, в которых в 2012 году произведено увеличение ФОТ, связанных с введением НСОТ</t>
  </si>
  <si>
    <t xml:space="preserve">на частичное финансирование (возмещение) расходов на повышение с 01 октября 2012 года размеров оплаты труда глав муниципальных образований городских (сельских) поселений </t>
  </si>
  <si>
    <t>на реализацию программы "энергосбережение и повышение энергетической эффективности на период до 2020 года"</t>
  </si>
  <si>
    <t xml:space="preserve">утверждено </t>
  </si>
  <si>
    <t>исполнено</t>
  </si>
  <si>
    <t xml:space="preserve"> </t>
  </si>
  <si>
    <t xml:space="preserve"> "Об утверждении отчёта об исполнении </t>
  </si>
  <si>
    <t xml:space="preserve">районного бюджета за 2012 год" </t>
  </si>
  <si>
    <t xml:space="preserve">Исполнение по межбюджетным трансфертам, передаваемым бюджетам муниципальных образований района, в 2012 году </t>
  </si>
  <si>
    <t>7</t>
  </si>
  <si>
    <t>8</t>
  </si>
  <si>
    <t xml:space="preserve">исполнено </t>
  </si>
  <si>
    <t xml:space="preserve">% исполнения </t>
  </si>
  <si>
    <t>Приложение № 8</t>
  </si>
  <si>
    <t>на организацию и проведение акарицидных обработок мест массового отдыха населения</t>
  </si>
  <si>
    <t>от 06.06.2013 № 34-294р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</si>
</sst>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0"/>
    <numFmt numFmtId="177" formatCode="#,##0.0000"/>
    <numFmt numFmtId="178" formatCode="#,##0.0"/>
  </numFmts>
  <fonts count="45">
    <font>
      <sz val="14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1" fontId="3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178" fontId="2" fillId="34" borderId="10" xfId="0" applyNumberFormat="1" applyFont="1" applyFill="1" applyBorder="1" applyAlignment="1">
      <alignment/>
    </xf>
    <xf numFmtId="178" fontId="2" fillId="34" borderId="10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70" fontId="2" fillId="0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1" fontId="5" fillId="34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3"/>
  <sheetViews>
    <sheetView tabSelected="1" zoomScale="85" zoomScaleNormal="85" zoomScalePageLayoutView="0" workbookViewId="0" topLeftCell="A1">
      <selection activeCell="I4" sqref="I4"/>
    </sheetView>
  </sheetViews>
  <sheetFormatPr defaultColWidth="8.66015625" defaultRowHeight="18"/>
  <cols>
    <col min="1" max="1" width="3.41015625" style="5" customWidth="1"/>
    <col min="2" max="2" width="24.66015625" style="1" customWidth="1"/>
    <col min="3" max="4" width="8.91015625" style="1" customWidth="1"/>
    <col min="5" max="6" width="9.08203125" style="1" customWidth="1"/>
    <col min="7" max="8" width="10.25" style="1" customWidth="1"/>
    <col min="9" max="10" width="8.33203125" style="1" customWidth="1"/>
    <col min="11" max="12" width="10.08203125" style="1" customWidth="1"/>
    <col min="13" max="13" width="8.41015625" style="1" customWidth="1"/>
    <col min="14" max="15" width="10.66015625" style="1" hidden="1" customWidth="1"/>
    <col min="16" max="16" width="12.83203125" style="1" hidden="1" customWidth="1"/>
    <col min="17" max="17" width="19.16015625" style="1" hidden="1" customWidth="1"/>
    <col min="18" max="18" width="10.08203125" style="1" hidden="1" customWidth="1"/>
    <col min="19" max="19" width="15.25" style="1" hidden="1" customWidth="1"/>
    <col min="20" max="20" width="9.41015625" style="1" hidden="1" customWidth="1"/>
    <col min="21" max="21" width="9.5" style="1" hidden="1" customWidth="1"/>
    <col min="22" max="22" width="0" style="1" hidden="1" customWidth="1"/>
    <col min="23" max="23" width="10.41015625" style="1" hidden="1" customWidth="1"/>
    <col min="24" max="24" width="9.91015625" style="1" hidden="1" customWidth="1"/>
    <col min="25" max="25" width="8.08203125" style="1" customWidth="1"/>
    <col min="26" max="31" width="7.41015625" style="1" customWidth="1"/>
    <col min="32" max="33" width="10.5" style="1" customWidth="1"/>
    <col min="34" max="35" width="8.25" style="1" customWidth="1"/>
    <col min="36" max="37" width="8.08203125" style="1" customWidth="1"/>
    <col min="38" max="39" width="7.91015625" style="1" customWidth="1"/>
    <col min="40" max="41" width="7.66015625" style="1" customWidth="1"/>
    <col min="42" max="43" width="7.75" style="1" customWidth="1"/>
    <col min="44" max="47" width="8" style="1" customWidth="1"/>
    <col min="48" max="53" width="7.66015625" style="1" customWidth="1"/>
    <col min="54" max="55" width="8.25" style="1" customWidth="1"/>
    <col min="56" max="57" width="8.5" style="1" customWidth="1"/>
    <col min="58" max="59" width="8.08203125" style="1" customWidth="1"/>
    <col min="60" max="61" width="8.33203125" style="1" customWidth="1"/>
    <col min="62" max="62" width="9.25" style="1" bestFit="1" customWidth="1"/>
    <col min="63" max="16384" width="8.75" style="1" customWidth="1"/>
  </cols>
  <sheetData>
    <row r="1" spans="9:57" ht="15.75">
      <c r="I1" s="9" t="s">
        <v>69</v>
      </c>
      <c r="AL1" s="1" t="s">
        <v>61</v>
      </c>
      <c r="BE1" s="9"/>
    </row>
    <row r="2" spans="9:57" ht="15">
      <c r="I2" s="10" t="s">
        <v>0</v>
      </c>
      <c r="BE2" s="10"/>
    </row>
    <row r="3" spans="9:57" ht="15">
      <c r="I3" s="10" t="s">
        <v>1</v>
      </c>
      <c r="BE3" s="10"/>
    </row>
    <row r="4" spans="9:57" ht="15">
      <c r="I4" s="10" t="s">
        <v>71</v>
      </c>
      <c r="BE4" s="10"/>
    </row>
    <row r="5" ht="15">
      <c r="I5" s="1" t="s">
        <v>62</v>
      </c>
    </row>
    <row r="6" spans="9:57" ht="15">
      <c r="I6" s="10" t="s">
        <v>63</v>
      </c>
      <c r="BE6" s="10"/>
    </row>
    <row r="7" spans="1:12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10"/>
      <c r="L7" s="10"/>
    </row>
    <row r="8" spans="1:63" ht="20.25" customHeight="1">
      <c r="A8" s="32"/>
      <c r="B8" s="32"/>
      <c r="C8" s="37" t="s">
        <v>64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</row>
    <row r="9" spans="1:64" ht="19.5" customHeight="1">
      <c r="A9" s="8"/>
      <c r="B9" s="8"/>
      <c r="C9" s="8"/>
      <c r="D9" s="8"/>
      <c r="E9" s="8"/>
      <c r="F9" s="8"/>
      <c r="G9" s="8"/>
      <c r="H9" s="8"/>
      <c r="V9" s="47" t="s">
        <v>4</v>
      </c>
      <c r="W9" s="47"/>
      <c r="BJ9" s="5"/>
      <c r="BK9" s="5"/>
      <c r="BL9" s="5" t="s">
        <v>4</v>
      </c>
    </row>
    <row r="10" spans="1:64" s="19" customFormat="1" ht="21.75" customHeight="1">
      <c r="A10" s="35" t="s">
        <v>3</v>
      </c>
      <c r="B10" s="53" t="s">
        <v>12</v>
      </c>
      <c r="C10" s="56" t="s">
        <v>5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38" t="s">
        <v>33</v>
      </c>
      <c r="BK10" s="39"/>
      <c r="BL10" s="40"/>
    </row>
    <row r="11" spans="1:64" s="13" customFormat="1" ht="71.25" customHeight="1">
      <c r="A11" s="35"/>
      <c r="B11" s="53"/>
      <c r="C11" s="57" t="s">
        <v>9</v>
      </c>
      <c r="D11" s="58"/>
      <c r="E11" s="48" t="s">
        <v>10</v>
      </c>
      <c r="F11" s="49"/>
      <c r="G11" s="48" t="s">
        <v>6</v>
      </c>
      <c r="H11" s="49"/>
      <c r="I11" s="55" t="s">
        <v>40</v>
      </c>
      <c r="J11" s="55"/>
      <c r="K11" s="36" t="s">
        <v>34</v>
      </c>
      <c r="L11" s="36"/>
      <c r="M11" s="48" t="s">
        <v>70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49"/>
      <c r="Z11" s="36" t="s">
        <v>36</v>
      </c>
      <c r="AA11" s="36"/>
      <c r="AB11" s="36"/>
      <c r="AC11" s="36"/>
      <c r="AD11" s="36"/>
      <c r="AE11" s="36"/>
      <c r="AF11" s="48" t="s">
        <v>42</v>
      </c>
      <c r="AG11" s="49"/>
      <c r="AH11" s="48" t="s">
        <v>43</v>
      </c>
      <c r="AI11" s="49"/>
      <c r="AJ11" s="48" t="s">
        <v>41</v>
      </c>
      <c r="AK11" s="49"/>
      <c r="AL11" s="48" t="s">
        <v>46</v>
      </c>
      <c r="AM11" s="49"/>
      <c r="AN11" s="48" t="s">
        <v>47</v>
      </c>
      <c r="AO11" s="49"/>
      <c r="AP11" s="48" t="s">
        <v>48</v>
      </c>
      <c r="AQ11" s="49"/>
      <c r="AR11" s="36" t="s">
        <v>53</v>
      </c>
      <c r="AS11" s="36"/>
      <c r="AT11" s="36"/>
      <c r="AU11" s="36"/>
      <c r="AV11" s="48" t="s">
        <v>54</v>
      </c>
      <c r="AW11" s="49"/>
      <c r="AX11" s="48" t="s">
        <v>51</v>
      </c>
      <c r="AY11" s="49"/>
      <c r="AZ11" s="48" t="s">
        <v>52</v>
      </c>
      <c r="BA11" s="49"/>
      <c r="BB11" s="48" t="s">
        <v>55</v>
      </c>
      <c r="BC11" s="49"/>
      <c r="BD11" s="48" t="s">
        <v>56</v>
      </c>
      <c r="BE11" s="49"/>
      <c r="BF11" s="48" t="s">
        <v>57</v>
      </c>
      <c r="BG11" s="49"/>
      <c r="BH11" s="48" t="s">
        <v>58</v>
      </c>
      <c r="BI11" s="49"/>
      <c r="BJ11" s="41"/>
      <c r="BK11" s="42"/>
      <c r="BL11" s="43"/>
    </row>
    <row r="12" spans="1:64" s="13" customFormat="1" ht="68.25" customHeight="1">
      <c r="A12" s="35"/>
      <c r="B12" s="53"/>
      <c r="C12" s="59"/>
      <c r="D12" s="60"/>
      <c r="E12" s="50"/>
      <c r="F12" s="51"/>
      <c r="G12" s="50"/>
      <c r="H12" s="51"/>
      <c r="I12" s="55"/>
      <c r="J12" s="55"/>
      <c r="K12" s="36"/>
      <c r="L12" s="36"/>
      <c r="M12" s="50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51"/>
      <c r="Z12" s="54" t="s">
        <v>39</v>
      </c>
      <c r="AA12" s="54"/>
      <c r="AB12" s="54" t="s">
        <v>37</v>
      </c>
      <c r="AC12" s="54"/>
      <c r="AD12" s="54" t="s">
        <v>38</v>
      </c>
      <c r="AE12" s="54"/>
      <c r="AF12" s="50"/>
      <c r="AG12" s="51"/>
      <c r="AH12" s="50"/>
      <c r="AI12" s="51"/>
      <c r="AJ12" s="50"/>
      <c r="AK12" s="51"/>
      <c r="AL12" s="50"/>
      <c r="AM12" s="51"/>
      <c r="AN12" s="50"/>
      <c r="AO12" s="51"/>
      <c r="AP12" s="50"/>
      <c r="AQ12" s="51"/>
      <c r="AR12" s="36" t="s">
        <v>49</v>
      </c>
      <c r="AS12" s="36"/>
      <c r="AT12" s="36" t="s">
        <v>50</v>
      </c>
      <c r="AU12" s="36"/>
      <c r="AV12" s="50"/>
      <c r="AW12" s="51"/>
      <c r="AX12" s="50"/>
      <c r="AY12" s="51"/>
      <c r="AZ12" s="50"/>
      <c r="BA12" s="51"/>
      <c r="BB12" s="50"/>
      <c r="BC12" s="51"/>
      <c r="BD12" s="50"/>
      <c r="BE12" s="51"/>
      <c r="BF12" s="50"/>
      <c r="BG12" s="51"/>
      <c r="BH12" s="50"/>
      <c r="BI12" s="51"/>
      <c r="BJ12" s="44"/>
      <c r="BK12" s="45"/>
      <c r="BL12" s="46"/>
    </row>
    <row r="13" spans="1:64" s="5" customFormat="1" ht="26.25" customHeight="1">
      <c r="A13" s="35"/>
      <c r="B13" s="53"/>
      <c r="C13" s="22" t="s">
        <v>59</v>
      </c>
      <c r="D13" s="22" t="s">
        <v>60</v>
      </c>
      <c r="E13" s="22" t="s">
        <v>59</v>
      </c>
      <c r="F13" s="22" t="s">
        <v>60</v>
      </c>
      <c r="G13" s="22" t="s">
        <v>59</v>
      </c>
      <c r="H13" s="22" t="s">
        <v>60</v>
      </c>
      <c r="I13" s="22" t="s">
        <v>59</v>
      </c>
      <c r="J13" s="22" t="s">
        <v>60</v>
      </c>
      <c r="K13" s="22" t="s">
        <v>59</v>
      </c>
      <c r="L13" s="22" t="s">
        <v>60</v>
      </c>
      <c r="M13" s="22" t="s">
        <v>59</v>
      </c>
      <c r="N13" s="22" t="s">
        <v>60</v>
      </c>
      <c r="O13" s="22" t="s">
        <v>59</v>
      </c>
      <c r="P13" s="22" t="s">
        <v>60</v>
      </c>
      <c r="Q13" s="22" t="s">
        <v>59</v>
      </c>
      <c r="R13" s="22" t="s">
        <v>60</v>
      </c>
      <c r="S13" s="22" t="s">
        <v>59</v>
      </c>
      <c r="T13" s="22" t="s">
        <v>60</v>
      </c>
      <c r="U13" s="22" t="s">
        <v>59</v>
      </c>
      <c r="V13" s="22" t="s">
        <v>60</v>
      </c>
      <c r="W13" s="22" t="s">
        <v>59</v>
      </c>
      <c r="X13" s="22" t="s">
        <v>60</v>
      </c>
      <c r="Y13" s="22" t="s">
        <v>67</v>
      </c>
      <c r="Z13" s="31" t="s">
        <v>59</v>
      </c>
      <c r="AA13" s="31" t="s">
        <v>60</v>
      </c>
      <c r="AB13" s="31" t="s">
        <v>59</v>
      </c>
      <c r="AC13" s="31" t="s">
        <v>60</v>
      </c>
      <c r="AD13" s="31" t="s">
        <v>59</v>
      </c>
      <c r="AE13" s="31" t="s">
        <v>60</v>
      </c>
      <c r="AF13" s="31" t="s">
        <v>59</v>
      </c>
      <c r="AG13" s="31" t="s">
        <v>60</v>
      </c>
      <c r="AH13" s="31" t="s">
        <v>59</v>
      </c>
      <c r="AI13" s="31" t="s">
        <v>60</v>
      </c>
      <c r="AJ13" s="31" t="s">
        <v>59</v>
      </c>
      <c r="AK13" s="31" t="s">
        <v>60</v>
      </c>
      <c r="AL13" s="31" t="s">
        <v>59</v>
      </c>
      <c r="AM13" s="31" t="s">
        <v>60</v>
      </c>
      <c r="AN13" s="31" t="s">
        <v>59</v>
      </c>
      <c r="AO13" s="31" t="s">
        <v>60</v>
      </c>
      <c r="AP13" s="31" t="s">
        <v>59</v>
      </c>
      <c r="AQ13" s="31" t="s">
        <v>60</v>
      </c>
      <c r="AR13" s="31" t="s">
        <v>59</v>
      </c>
      <c r="AS13" s="31" t="s">
        <v>60</v>
      </c>
      <c r="AT13" s="31" t="s">
        <v>59</v>
      </c>
      <c r="AU13" s="31" t="s">
        <v>60</v>
      </c>
      <c r="AV13" s="31" t="s">
        <v>59</v>
      </c>
      <c r="AW13" s="31" t="s">
        <v>60</v>
      </c>
      <c r="AX13" s="31" t="s">
        <v>59</v>
      </c>
      <c r="AY13" s="31" t="s">
        <v>60</v>
      </c>
      <c r="AZ13" s="31" t="s">
        <v>59</v>
      </c>
      <c r="BA13" s="31" t="s">
        <v>60</v>
      </c>
      <c r="BB13" s="31" t="s">
        <v>59</v>
      </c>
      <c r="BC13" s="31" t="s">
        <v>60</v>
      </c>
      <c r="BD13" s="31" t="s">
        <v>59</v>
      </c>
      <c r="BE13" s="31" t="s">
        <v>60</v>
      </c>
      <c r="BF13" s="31" t="s">
        <v>59</v>
      </c>
      <c r="BG13" s="31" t="s">
        <v>60</v>
      </c>
      <c r="BH13" s="31" t="s">
        <v>59</v>
      </c>
      <c r="BI13" s="31" t="s">
        <v>60</v>
      </c>
      <c r="BJ13" s="31" t="s">
        <v>59</v>
      </c>
      <c r="BK13" s="31" t="s">
        <v>60</v>
      </c>
      <c r="BL13" s="14" t="s">
        <v>68</v>
      </c>
    </row>
    <row r="14" spans="1:64" s="16" customFormat="1" ht="15.75" customHeight="1">
      <c r="A14" s="14"/>
      <c r="B14" s="15"/>
      <c r="C14" s="21">
        <v>1</v>
      </c>
      <c r="D14" s="21">
        <v>2</v>
      </c>
      <c r="E14" s="21">
        <v>3</v>
      </c>
      <c r="F14" s="21">
        <v>4</v>
      </c>
      <c r="G14" s="21">
        <v>5</v>
      </c>
      <c r="H14" s="21">
        <v>6</v>
      </c>
      <c r="I14" s="17" t="s">
        <v>65</v>
      </c>
      <c r="J14" s="17" t="s">
        <v>66</v>
      </c>
      <c r="K14" s="21">
        <v>9</v>
      </c>
      <c r="L14" s="21">
        <v>10</v>
      </c>
      <c r="M14" s="21">
        <v>11</v>
      </c>
      <c r="N14" s="21">
        <v>9</v>
      </c>
      <c r="O14" s="21">
        <v>10</v>
      </c>
      <c r="P14" s="21">
        <v>11</v>
      </c>
      <c r="Q14" s="21">
        <v>12</v>
      </c>
      <c r="R14" s="21">
        <v>13</v>
      </c>
      <c r="S14" s="21">
        <v>14</v>
      </c>
      <c r="T14" s="21">
        <v>15</v>
      </c>
      <c r="U14" s="21">
        <v>16</v>
      </c>
      <c r="V14" s="21">
        <v>17</v>
      </c>
      <c r="W14" s="21">
        <v>18</v>
      </c>
      <c r="X14" s="21">
        <v>19</v>
      </c>
      <c r="Y14" s="21">
        <v>12</v>
      </c>
      <c r="Z14" s="21">
        <v>13</v>
      </c>
      <c r="AA14" s="21">
        <v>14</v>
      </c>
      <c r="AB14" s="21">
        <v>15</v>
      </c>
      <c r="AC14" s="21">
        <v>16</v>
      </c>
      <c r="AD14" s="21">
        <v>17</v>
      </c>
      <c r="AE14" s="21">
        <v>18</v>
      </c>
      <c r="AF14" s="21">
        <v>19</v>
      </c>
      <c r="AG14" s="21">
        <v>20</v>
      </c>
      <c r="AH14" s="21">
        <v>21</v>
      </c>
      <c r="AI14" s="21">
        <v>22</v>
      </c>
      <c r="AJ14" s="21">
        <v>23</v>
      </c>
      <c r="AK14" s="21">
        <v>24</v>
      </c>
      <c r="AL14" s="21">
        <v>25</v>
      </c>
      <c r="AM14" s="21">
        <v>26</v>
      </c>
      <c r="AN14" s="21">
        <v>27</v>
      </c>
      <c r="AO14" s="21">
        <v>28</v>
      </c>
      <c r="AP14" s="21">
        <v>29</v>
      </c>
      <c r="AQ14" s="21">
        <v>30</v>
      </c>
      <c r="AR14" s="21">
        <v>31</v>
      </c>
      <c r="AS14" s="21">
        <v>32</v>
      </c>
      <c r="AT14" s="21">
        <v>33</v>
      </c>
      <c r="AU14" s="21">
        <v>34</v>
      </c>
      <c r="AV14" s="21">
        <v>35</v>
      </c>
      <c r="AW14" s="21">
        <v>36</v>
      </c>
      <c r="AX14" s="21">
        <v>37</v>
      </c>
      <c r="AY14" s="21">
        <v>38</v>
      </c>
      <c r="AZ14" s="21">
        <v>39</v>
      </c>
      <c r="BA14" s="21">
        <v>40</v>
      </c>
      <c r="BB14" s="21">
        <v>41</v>
      </c>
      <c r="BC14" s="21">
        <v>42</v>
      </c>
      <c r="BD14" s="21">
        <v>43</v>
      </c>
      <c r="BE14" s="21">
        <v>44</v>
      </c>
      <c r="BF14" s="21">
        <v>45</v>
      </c>
      <c r="BG14" s="21">
        <v>46</v>
      </c>
      <c r="BH14" s="21">
        <v>47</v>
      </c>
      <c r="BI14" s="21">
        <v>48</v>
      </c>
      <c r="BJ14" s="14">
        <v>49</v>
      </c>
      <c r="BK14" s="14">
        <v>50</v>
      </c>
      <c r="BL14" s="14">
        <v>51</v>
      </c>
    </row>
    <row r="15" spans="1:64" ht="15">
      <c r="A15" s="4">
        <v>1</v>
      </c>
      <c r="B15" s="6" t="s">
        <v>13</v>
      </c>
      <c r="C15" s="26">
        <f>1089+77.9</f>
        <v>1166.9</v>
      </c>
      <c r="D15" s="26">
        <v>1166.9</v>
      </c>
      <c r="E15" s="26">
        <v>65.3</v>
      </c>
      <c r="F15" s="26">
        <v>65.3</v>
      </c>
      <c r="G15" s="26"/>
      <c r="H15" s="26"/>
      <c r="I15" s="26"/>
      <c r="J15" s="26"/>
      <c r="K15" s="26">
        <f>1.5+2.3</f>
        <v>3.8</v>
      </c>
      <c r="L15" s="26">
        <v>3.8</v>
      </c>
      <c r="M15" s="26"/>
      <c r="N15" s="26"/>
      <c r="O15" s="26"/>
      <c r="P15" s="26"/>
      <c r="Q15" s="26"/>
      <c r="R15" s="26"/>
      <c r="S15" s="26"/>
      <c r="T15" s="26"/>
      <c r="U15" s="27"/>
      <c r="V15" s="28"/>
      <c r="W15" s="26"/>
      <c r="X15" s="26"/>
      <c r="Y15" s="26"/>
      <c r="Z15" s="26"/>
      <c r="AA15" s="26"/>
      <c r="AB15" s="26">
        <v>61.71</v>
      </c>
      <c r="AC15" s="26">
        <v>61.71</v>
      </c>
      <c r="AD15" s="26"/>
      <c r="AE15" s="26"/>
      <c r="AF15" s="26">
        <v>123.1</v>
      </c>
      <c r="AG15" s="26">
        <v>123.1</v>
      </c>
      <c r="AH15" s="26">
        <v>20</v>
      </c>
      <c r="AI15" s="26">
        <v>20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>
        <v>185</v>
      </c>
      <c r="AW15" s="26">
        <v>184</v>
      </c>
      <c r="AX15" s="26"/>
      <c r="AY15" s="26"/>
      <c r="AZ15" s="26">
        <v>145.2</v>
      </c>
      <c r="BA15" s="26">
        <v>145.2</v>
      </c>
      <c r="BB15" s="26">
        <v>28.54</v>
      </c>
      <c r="BC15" s="26">
        <f>BB15</f>
        <v>28.54</v>
      </c>
      <c r="BD15" s="26">
        <v>30.8</v>
      </c>
      <c r="BE15" s="26">
        <f>BD15</f>
        <v>30.8</v>
      </c>
      <c r="BF15" s="26">
        <v>18.4</v>
      </c>
      <c r="BG15" s="26">
        <f>BF15</f>
        <v>18.4</v>
      </c>
      <c r="BH15" s="26">
        <v>118.764</v>
      </c>
      <c r="BI15" s="26"/>
      <c r="BJ15" s="29">
        <f>BH15+BF15+BD15+BB15+AZ15+AX15+AV15+AT15+AR15+AP15+AN15+AL15+AJ15+AH15+AF15+AD15+AB15+Z15+M15+K15+I15+G15+E15+C15</f>
        <v>1967.5140000000001</v>
      </c>
      <c r="BK15" s="29">
        <f>BI15+BG15+BE15+BC15+BA15+AY15+AW15+AU15+AS15+AQ15+AO15+AM15+AK15+AI15+AG15+AE15+AC15+AA15+Y15+L15+J15+H15+F15+D15</f>
        <v>1847.75</v>
      </c>
      <c r="BL15" s="33">
        <f>BK15/BJ15*100</f>
        <v>93.91292768437734</v>
      </c>
    </row>
    <row r="16" spans="1:64" ht="15">
      <c r="A16" s="4">
        <v>2</v>
      </c>
      <c r="B16" s="6" t="s">
        <v>44</v>
      </c>
      <c r="C16" s="26">
        <f>752.5+107.3</f>
        <v>859.8</v>
      </c>
      <c r="D16" s="26">
        <v>859.8</v>
      </c>
      <c r="E16" s="26">
        <v>76.2</v>
      </c>
      <c r="F16" s="26">
        <v>76.2</v>
      </c>
      <c r="G16" s="26"/>
      <c r="H16" s="26"/>
      <c r="I16" s="26"/>
      <c r="J16" s="26"/>
      <c r="K16" s="26">
        <f>2.5+3.7</f>
        <v>6.2</v>
      </c>
      <c r="L16" s="26">
        <v>6.2</v>
      </c>
      <c r="M16" s="26"/>
      <c r="N16" s="26"/>
      <c r="O16" s="26"/>
      <c r="P16" s="26"/>
      <c r="Q16" s="26"/>
      <c r="R16" s="26"/>
      <c r="S16" s="26"/>
      <c r="T16" s="26"/>
      <c r="U16" s="27"/>
      <c r="V16" s="28"/>
      <c r="W16" s="26"/>
      <c r="X16" s="26"/>
      <c r="Y16" s="26"/>
      <c r="Z16" s="26"/>
      <c r="AA16" s="26"/>
      <c r="AB16" s="26">
        <v>99.29</v>
      </c>
      <c r="AC16" s="26">
        <v>99.29</v>
      </c>
      <c r="AD16" s="26"/>
      <c r="AE16" s="26"/>
      <c r="AF16" s="26">
        <v>125.48</v>
      </c>
      <c r="AG16" s="26">
        <v>125.48</v>
      </c>
      <c r="AH16" s="26">
        <v>65</v>
      </c>
      <c r="AI16" s="26">
        <v>65</v>
      </c>
      <c r="AJ16" s="26"/>
      <c r="AK16" s="26"/>
      <c r="AL16" s="26"/>
      <c r="AM16" s="26"/>
      <c r="AN16" s="26">
        <v>27.31545</v>
      </c>
      <c r="AO16" s="26">
        <v>27.315</v>
      </c>
      <c r="AP16" s="26">
        <v>40</v>
      </c>
      <c r="AQ16" s="26">
        <v>39.998</v>
      </c>
      <c r="AR16" s="26"/>
      <c r="AS16" s="26"/>
      <c r="AT16" s="26"/>
      <c r="AU16" s="26"/>
      <c r="AV16" s="26"/>
      <c r="AW16" s="26"/>
      <c r="AX16" s="26"/>
      <c r="AY16" s="26"/>
      <c r="AZ16" s="26">
        <v>67.8</v>
      </c>
      <c r="BA16" s="26">
        <v>67.8</v>
      </c>
      <c r="BB16" s="26">
        <v>126.1</v>
      </c>
      <c r="BC16" s="26">
        <f aca="true" t="shared" si="0" ref="BC16:BC34">BB16</f>
        <v>126.1</v>
      </c>
      <c r="BD16" s="26">
        <v>14.4</v>
      </c>
      <c r="BE16" s="26">
        <f aca="true" t="shared" si="1" ref="BE16:BE36">BD16</f>
        <v>14.4</v>
      </c>
      <c r="BF16" s="26">
        <v>22</v>
      </c>
      <c r="BG16" s="26">
        <f aca="true" t="shared" si="2" ref="BG16:BG36">BF16</f>
        <v>22</v>
      </c>
      <c r="BH16" s="26">
        <v>118.764</v>
      </c>
      <c r="BI16" s="26"/>
      <c r="BJ16" s="29">
        <f aca="true" t="shared" si="3" ref="BJ16:BJ36">BH16+BF16+BD16+BB16+AZ16+AX16+AV16+AT16+AR16+AP16+AN16+AL16+AJ16+AH16+AF16+AD16+AB16+Z16+M16+K16+I16+G16+E16+C16</f>
        <v>1648.3494500000002</v>
      </c>
      <c r="BK16" s="29">
        <f aca="true" t="shared" si="4" ref="BK16:BK36">BI16+BG16+BE16+BC16+BA16+AY16+AW16+AU16+AS16+AQ16+AO16+AM16+AK16+AI16+AG16+AE16+AC16+AA16+Y16+L16+J16+H16+F16+D16</f>
        <v>1529.583</v>
      </c>
      <c r="BL16" s="33">
        <f aca="true" t="shared" si="5" ref="BL16:BL37">BK16/BJ16*100</f>
        <v>92.79482575736596</v>
      </c>
    </row>
    <row r="17" spans="1:64" ht="15">
      <c r="A17" s="4">
        <v>3</v>
      </c>
      <c r="B17" s="6" t="s">
        <v>14</v>
      </c>
      <c r="C17" s="26">
        <f>1802.7-271.8</f>
        <v>1530.9</v>
      </c>
      <c r="D17" s="26">
        <v>1530.9</v>
      </c>
      <c r="E17" s="26">
        <v>54.4</v>
      </c>
      <c r="F17" s="26">
        <v>54.4</v>
      </c>
      <c r="G17" s="26">
        <v>290.05</v>
      </c>
      <c r="H17" s="26">
        <v>212.636</v>
      </c>
      <c r="I17" s="26"/>
      <c r="J17" s="26"/>
      <c r="K17" s="26">
        <f>1.3+1.9</f>
        <v>3.2</v>
      </c>
      <c r="L17" s="26">
        <v>3.2</v>
      </c>
      <c r="M17" s="26"/>
      <c r="N17" s="26"/>
      <c r="O17" s="26"/>
      <c r="P17" s="26"/>
      <c r="Q17" s="26"/>
      <c r="R17" s="26"/>
      <c r="S17" s="26"/>
      <c r="T17" s="26"/>
      <c r="U17" s="27"/>
      <c r="V17" s="28"/>
      <c r="W17" s="26"/>
      <c r="X17" s="26"/>
      <c r="Y17" s="26"/>
      <c r="Z17" s="26">
        <v>1500</v>
      </c>
      <c r="AA17" s="26">
        <v>1492.5</v>
      </c>
      <c r="AB17" s="26">
        <v>48.45</v>
      </c>
      <c r="AC17" s="26">
        <v>48.45</v>
      </c>
      <c r="AD17" s="26"/>
      <c r="AE17" s="26"/>
      <c r="AF17" s="26">
        <v>123.1</v>
      </c>
      <c r="AG17" s="26">
        <v>123.1</v>
      </c>
      <c r="AH17" s="26">
        <v>120</v>
      </c>
      <c r="AI17" s="26">
        <v>120</v>
      </c>
      <c r="AJ17" s="26"/>
      <c r="AK17" s="26"/>
      <c r="AL17" s="26">
        <v>30</v>
      </c>
      <c r="AM17" s="26">
        <v>30</v>
      </c>
      <c r="AN17" s="26">
        <v>24.25094</v>
      </c>
      <c r="AO17" s="26">
        <v>24.251</v>
      </c>
      <c r="AP17" s="26">
        <v>40</v>
      </c>
      <c r="AQ17" s="26">
        <v>40</v>
      </c>
      <c r="AR17" s="26"/>
      <c r="AS17" s="26"/>
      <c r="AT17" s="26"/>
      <c r="AU17" s="26"/>
      <c r="AV17" s="26"/>
      <c r="AW17" s="26"/>
      <c r="AX17" s="26"/>
      <c r="AY17" s="26"/>
      <c r="AZ17" s="26">
        <v>59.9</v>
      </c>
      <c r="BA17" s="26">
        <v>59.9</v>
      </c>
      <c r="BB17" s="26">
        <v>96.51</v>
      </c>
      <c r="BC17" s="26">
        <f t="shared" si="0"/>
        <v>96.51</v>
      </c>
      <c r="BD17" s="26">
        <v>12.7</v>
      </c>
      <c r="BE17" s="26">
        <f t="shared" si="1"/>
        <v>12.7</v>
      </c>
      <c r="BF17" s="26">
        <v>18.4</v>
      </c>
      <c r="BG17" s="26">
        <f t="shared" si="2"/>
        <v>18.4</v>
      </c>
      <c r="BH17" s="26">
        <v>118.764</v>
      </c>
      <c r="BI17" s="26"/>
      <c r="BJ17" s="29">
        <f t="shared" si="3"/>
        <v>4070.62494</v>
      </c>
      <c r="BK17" s="29">
        <f t="shared" si="4"/>
        <v>3866.947</v>
      </c>
      <c r="BL17" s="33">
        <f t="shared" si="5"/>
        <v>94.99639630272594</v>
      </c>
    </row>
    <row r="18" spans="1:64" ht="15">
      <c r="A18" s="4">
        <v>4</v>
      </c>
      <c r="B18" s="6" t="s">
        <v>15</v>
      </c>
      <c r="C18" s="26">
        <f>931-57.9</f>
        <v>873.1</v>
      </c>
      <c r="D18" s="26">
        <v>873.1</v>
      </c>
      <c r="E18" s="26">
        <v>54.4</v>
      </c>
      <c r="F18" s="26">
        <v>54.4</v>
      </c>
      <c r="G18" s="26">
        <v>16.7</v>
      </c>
      <c r="H18" s="26">
        <v>16.7</v>
      </c>
      <c r="I18" s="26"/>
      <c r="J18" s="26"/>
      <c r="K18" s="26">
        <f>0.8+1.1</f>
        <v>1.9000000000000001</v>
      </c>
      <c r="L18" s="26">
        <v>1.9</v>
      </c>
      <c r="M18" s="26"/>
      <c r="N18" s="26"/>
      <c r="O18" s="26"/>
      <c r="P18" s="26"/>
      <c r="Q18" s="26"/>
      <c r="R18" s="26"/>
      <c r="S18" s="26"/>
      <c r="T18" s="26"/>
      <c r="U18" s="27"/>
      <c r="V18" s="28"/>
      <c r="W18" s="26"/>
      <c r="X18" s="26"/>
      <c r="Y18" s="26"/>
      <c r="Z18" s="26"/>
      <c r="AA18" s="26"/>
      <c r="AB18" s="26">
        <v>32.45</v>
      </c>
      <c r="AC18" s="26">
        <v>32.45</v>
      </c>
      <c r="AD18" s="26"/>
      <c r="AE18" s="26"/>
      <c r="AF18" s="26">
        <v>123.1</v>
      </c>
      <c r="AG18" s="26">
        <v>123.1</v>
      </c>
      <c r="AH18" s="26">
        <v>25</v>
      </c>
      <c r="AI18" s="26">
        <v>25</v>
      </c>
      <c r="AJ18" s="26"/>
      <c r="AK18" s="26"/>
      <c r="AL18" s="26"/>
      <c r="AM18" s="26"/>
      <c r="AN18" s="26">
        <v>20.82685</v>
      </c>
      <c r="AO18" s="26">
        <v>20.827</v>
      </c>
      <c r="AP18" s="26">
        <v>40</v>
      </c>
      <c r="AQ18" s="26">
        <v>40</v>
      </c>
      <c r="AR18" s="26"/>
      <c r="AS18" s="26"/>
      <c r="AT18" s="26"/>
      <c r="AU18" s="26"/>
      <c r="AV18" s="26"/>
      <c r="AW18" s="26"/>
      <c r="AX18" s="26"/>
      <c r="AY18" s="26"/>
      <c r="AZ18" s="26">
        <v>53.9</v>
      </c>
      <c r="BA18" s="26">
        <v>53.9</v>
      </c>
      <c r="BB18" s="26">
        <v>51.75</v>
      </c>
      <c r="BC18" s="26">
        <f t="shared" si="0"/>
        <v>51.75</v>
      </c>
      <c r="BD18" s="26">
        <v>11.4</v>
      </c>
      <c r="BE18" s="26">
        <f t="shared" si="1"/>
        <v>11.4</v>
      </c>
      <c r="BF18" s="26">
        <v>18.4</v>
      </c>
      <c r="BG18" s="26">
        <f t="shared" si="2"/>
        <v>18.4</v>
      </c>
      <c r="BH18" s="26">
        <v>110.378</v>
      </c>
      <c r="BI18" s="26"/>
      <c r="BJ18" s="29">
        <f t="shared" si="3"/>
        <v>1433.30485</v>
      </c>
      <c r="BK18" s="29">
        <f t="shared" si="4"/>
        <v>1322.927</v>
      </c>
      <c r="BL18" s="33">
        <f t="shared" si="5"/>
        <v>92.29906673377963</v>
      </c>
    </row>
    <row r="19" spans="1:64" ht="15">
      <c r="A19" s="4">
        <v>5</v>
      </c>
      <c r="B19" s="6" t="s">
        <v>16</v>
      </c>
      <c r="C19" s="26">
        <f>975.8+7.5</f>
        <v>983.3</v>
      </c>
      <c r="D19" s="26">
        <v>983.3</v>
      </c>
      <c r="E19" s="26">
        <v>65.3</v>
      </c>
      <c r="F19" s="26">
        <v>65.3</v>
      </c>
      <c r="G19" s="26"/>
      <c r="H19" s="26"/>
      <c r="I19" s="26"/>
      <c r="J19" s="26"/>
      <c r="K19" s="26">
        <f>1.9+2.9</f>
        <v>4.8</v>
      </c>
      <c r="L19" s="26">
        <v>4.8</v>
      </c>
      <c r="M19" s="26"/>
      <c r="N19" s="26"/>
      <c r="O19" s="26"/>
      <c r="P19" s="26"/>
      <c r="Q19" s="26"/>
      <c r="R19" s="26"/>
      <c r="S19" s="26"/>
      <c r="T19" s="26"/>
      <c r="U19" s="27"/>
      <c r="V19" s="28"/>
      <c r="W19" s="26"/>
      <c r="X19" s="26"/>
      <c r="Y19" s="26"/>
      <c r="Z19" s="26"/>
      <c r="AA19" s="26"/>
      <c r="AB19" s="26">
        <v>68.03</v>
      </c>
      <c r="AC19" s="26">
        <v>68.03</v>
      </c>
      <c r="AD19" s="26"/>
      <c r="AE19" s="26"/>
      <c r="AF19" s="26">
        <v>123.1</v>
      </c>
      <c r="AG19" s="26">
        <v>123.1</v>
      </c>
      <c r="AH19" s="26">
        <v>80</v>
      </c>
      <c r="AI19" s="26">
        <v>80</v>
      </c>
      <c r="AJ19" s="26"/>
      <c r="AK19" s="26"/>
      <c r="AL19" s="26"/>
      <c r="AM19" s="26"/>
      <c r="AN19" s="26">
        <v>22.85922</v>
      </c>
      <c r="AO19" s="26">
        <v>22.859</v>
      </c>
      <c r="AP19" s="26">
        <v>40</v>
      </c>
      <c r="AQ19" s="26">
        <v>40</v>
      </c>
      <c r="AR19" s="26"/>
      <c r="AS19" s="26"/>
      <c r="AT19" s="26"/>
      <c r="AU19" s="26"/>
      <c r="AV19" s="26">
        <v>410</v>
      </c>
      <c r="AW19" s="26">
        <v>408.9</v>
      </c>
      <c r="AX19" s="26"/>
      <c r="AY19" s="26"/>
      <c r="AZ19" s="26">
        <v>87.8</v>
      </c>
      <c r="BA19" s="26">
        <v>87.8</v>
      </c>
      <c r="BB19" s="26">
        <v>170.55</v>
      </c>
      <c r="BC19" s="26">
        <f t="shared" si="0"/>
        <v>170.55</v>
      </c>
      <c r="BD19" s="26">
        <v>18.6</v>
      </c>
      <c r="BE19" s="26">
        <f t="shared" si="1"/>
        <v>18.6</v>
      </c>
      <c r="BF19" s="26">
        <v>18.4</v>
      </c>
      <c r="BG19" s="26">
        <f t="shared" si="2"/>
        <v>18.4</v>
      </c>
      <c r="BH19" s="26">
        <v>118.764</v>
      </c>
      <c r="BI19" s="26"/>
      <c r="BJ19" s="29">
        <f t="shared" si="3"/>
        <v>2211.5032199999996</v>
      </c>
      <c r="BK19" s="29">
        <f t="shared" si="4"/>
        <v>2091.639</v>
      </c>
      <c r="BL19" s="33">
        <f t="shared" si="5"/>
        <v>94.57996629098287</v>
      </c>
    </row>
    <row r="20" spans="1:64" ht="15">
      <c r="A20" s="4">
        <v>6</v>
      </c>
      <c r="B20" s="6" t="s">
        <v>17</v>
      </c>
      <c r="C20" s="26">
        <v>0</v>
      </c>
      <c r="D20" s="26">
        <v>0</v>
      </c>
      <c r="E20" s="26">
        <v>87.1</v>
      </c>
      <c r="F20" s="26">
        <v>87.1</v>
      </c>
      <c r="G20" s="26"/>
      <c r="H20" s="26"/>
      <c r="I20" s="26"/>
      <c r="J20" s="26"/>
      <c r="K20" s="26">
        <f>2.9+4.4</f>
        <v>7.300000000000001</v>
      </c>
      <c r="L20" s="26">
        <v>7.3</v>
      </c>
      <c r="M20" s="26">
        <f>9.286</f>
        <v>9.286</v>
      </c>
      <c r="N20" s="26"/>
      <c r="O20" s="26"/>
      <c r="P20" s="26"/>
      <c r="Q20" s="26"/>
      <c r="R20" s="26"/>
      <c r="S20" s="26"/>
      <c r="T20" s="26"/>
      <c r="U20" s="27"/>
      <c r="V20" s="28"/>
      <c r="W20" s="26"/>
      <c r="X20" s="26"/>
      <c r="Y20" s="26">
        <v>9.286</v>
      </c>
      <c r="Z20" s="26"/>
      <c r="AA20" s="26"/>
      <c r="AB20" s="26">
        <v>113.35</v>
      </c>
      <c r="AC20" s="26">
        <v>113.35</v>
      </c>
      <c r="AD20" s="26">
        <f>24.8-24.8</f>
        <v>0</v>
      </c>
      <c r="AE20" s="26"/>
      <c r="AF20" s="26">
        <v>125.48</v>
      </c>
      <c r="AG20" s="26">
        <v>125.48</v>
      </c>
      <c r="AH20" s="26">
        <v>180</v>
      </c>
      <c r="AI20" s="26">
        <v>180</v>
      </c>
      <c r="AJ20" s="26"/>
      <c r="AK20" s="26"/>
      <c r="AL20" s="26"/>
      <c r="AM20" s="26"/>
      <c r="AN20" s="26"/>
      <c r="AO20" s="26"/>
      <c r="AP20" s="26">
        <v>20</v>
      </c>
      <c r="AQ20" s="26">
        <v>20</v>
      </c>
      <c r="AR20" s="26"/>
      <c r="AS20" s="26"/>
      <c r="AT20" s="26"/>
      <c r="AU20" s="26"/>
      <c r="AV20" s="26"/>
      <c r="AW20" s="26"/>
      <c r="AX20" s="26"/>
      <c r="AY20" s="26"/>
      <c r="AZ20" s="26">
        <v>64</v>
      </c>
      <c r="BA20" s="26">
        <v>64</v>
      </c>
      <c r="BB20" s="26"/>
      <c r="BC20" s="26"/>
      <c r="BD20" s="26">
        <v>13.5</v>
      </c>
      <c r="BE20" s="26">
        <f t="shared" si="1"/>
        <v>13.5</v>
      </c>
      <c r="BF20" s="26">
        <v>22</v>
      </c>
      <c r="BG20" s="26">
        <f t="shared" si="2"/>
        <v>22</v>
      </c>
      <c r="BH20" s="26">
        <v>117.408</v>
      </c>
      <c r="BI20" s="26"/>
      <c r="BJ20" s="29">
        <f t="shared" si="3"/>
        <v>759.424</v>
      </c>
      <c r="BK20" s="29">
        <f t="shared" si="4"/>
        <v>642.016</v>
      </c>
      <c r="BL20" s="33">
        <f t="shared" si="5"/>
        <v>84.53986178998821</v>
      </c>
    </row>
    <row r="21" spans="1:64" ht="15">
      <c r="A21" s="4">
        <v>7</v>
      </c>
      <c r="B21" s="6" t="s">
        <v>18</v>
      </c>
      <c r="C21" s="26">
        <f>5636.8-1013.7</f>
        <v>4623.1</v>
      </c>
      <c r="D21" s="26">
        <v>4623.1</v>
      </c>
      <c r="E21" s="26">
        <v>65.3</v>
      </c>
      <c r="F21" s="26">
        <v>65.3</v>
      </c>
      <c r="G21" s="26">
        <v>4023</v>
      </c>
      <c r="H21" s="26">
        <v>3643.974</v>
      </c>
      <c r="I21" s="26"/>
      <c r="J21" s="26"/>
      <c r="K21" s="26">
        <f>1.5+2.3</f>
        <v>3.8</v>
      </c>
      <c r="L21" s="26">
        <v>3.8</v>
      </c>
      <c r="M21" s="26"/>
      <c r="N21" s="26"/>
      <c r="O21" s="26"/>
      <c r="P21" s="26"/>
      <c r="Q21" s="26"/>
      <c r="R21" s="26"/>
      <c r="S21" s="26"/>
      <c r="T21" s="26"/>
      <c r="U21" s="27"/>
      <c r="V21" s="28"/>
      <c r="W21" s="26"/>
      <c r="X21" s="26"/>
      <c r="Y21" s="26"/>
      <c r="Z21" s="26">
        <v>1500</v>
      </c>
      <c r="AA21" s="26">
        <v>1492.5</v>
      </c>
      <c r="AB21" s="26">
        <v>63.82</v>
      </c>
      <c r="AC21" s="26">
        <v>63.82</v>
      </c>
      <c r="AD21" s="26"/>
      <c r="AE21" s="26"/>
      <c r="AF21" s="26">
        <v>123.1</v>
      </c>
      <c r="AG21" s="26">
        <v>123.1</v>
      </c>
      <c r="AH21" s="26">
        <v>60</v>
      </c>
      <c r="AI21" s="26">
        <v>60</v>
      </c>
      <c r="AJ21" s="26">
        <v>150</v>
      </c>
      <c r="AK21" s="26">
        <v>150</v>
      </c>
      <c r="AL21" s="26"/>
      <c r="AM21" s="26"/>
      <c r="AN21" s="26">
        <v>59.04182</v>
      </c>
      <c r="AO21" s="26">
        <v>59.042</v>
      </c>
      <c r="AP21" s="26"/>
      <c r="AQ21" s="26"/>
      <c r="AR21" s="26"/>
      <c r="AS21" s="26"/>
      <c r="AT21" s="26"/>
      <c r="AU21" s="26"/>
      <c r="AV21" s="26">
        <v>462.74</v>
      </c>
      <c r="AW21" s="26">
        <v>462</v>
      </c>
      <c r="AX21" s="26"/>
      <c r="AY21" s="26"/>
      <c r="AZ21" s="26">
        <v>40.8</v>
      </c>
      <c r="BA21" s="26">
        <v>40.8</v>
      </c>
      <c r="BB21" s="26">
        <v>54.5</v>
      </c>
      <c r="BC21" s="26">
        <f t="shared" si="0"/>
        <v>54.5</v>
      </c>
      <c r="BD21" s="26">
        <v>8.6</v>
      </c>
      <c r="BE21" s="26">
        <f t="shared" si="1"/>
        <v>8.6</v>
      </c>
      <c r="BF21" s="26">
        <v>18.4</v>
      </c>
      <c r="BG21" s="26">
        <f t="shared" si="2"/>
        <v>18.4</v>
      </c>
      <c r="BH21" s="26">
        <v>58.704</v>
      </c>
      <c r="BI21" s="26"/>
      <c r="BJ21" s="29">
        <f t="shared" si="3"/>
        <v>11314.90582</v>
      </c>
      <c r="BK21" s="29">
        <f t="shared" si="4"/>
        <v>10868.936000000002</v>
      </c>
      <c r="BL21" s="33">
        <f t="shared" si="5"/>
        <v>96.05856357008548</v>
      </c>
    </row>
    <row r="22" spans="1:64" ht="15">
      <c r="A22" s="4">
        <v>8</v>
      </c>
      <c r="B22" s="6" t="s">
        <v>19</v>
      </c>
      <c r="C22" s="26">
        <f>0+206.1</f>
        <v>206.1</v>
      </c>
      <c r="D22" s="26">
        <v>206.1</v>
      </c>
      <c r="E22" s="26">
        <v>32.7</v>
      </c>
      <c r="F22" s="26">
        <v>32.7</v>
      </c>
      <c r="G22" s="26"/>
      <c r="H22" s="26"/>
      <c r="I22" s="26"/>
      <c r="J22" s="26"/>
      <c r="K22" s="26">
        <f>0.5+0.8</f>
        <v>1.3</v>
      </c>
      <c r="L22" s="26">
        <v>1.3</v>
      </c>
      <c r="M22" s="26"/>
      <c r="N22" s="26"/>
      <c r="O22" s="26"/>
      <c r="P22" s="26"/>
      <c r="Q22" s="26"/>
      <c r="R22" s="26"/>
      <c r="S22" s="26"/>
      <c r="T22" s="26"/>
      <c r="U22" s="27"/>
      <c r="V22" s="28"/>
      <c r="W22" s="26"/>
      <c r="X22" s="26"/>
      <c r="Y22" s="26"/>
      <c r="Z22" s="26"/>
      <c r="AA22" s="26"/>
      <c r="AB22" s="26">
        <v>26.19</v>
      </c>
      <c r="AC22" s="26">
        <v>26.19</v>
      </c>
      <c r="AD22" s="26"/>
      <c r="AE22" s="26"/>
      <c r="AF22" s="26">
        <v>123.1</v>
      </c>
      <c r="AG22" s="26">
        <v>123.1</v>
      </c>
      <c r="AH22" s="26">
        <v>20</v>
      </c>
      <c r="AI22" s="26">
        <v>20</v>
      </c>
      <c r="AJ22" s="26"/>
      <c r="AK22" s="26"/>
      <c r="AL22" s="26"/>
      <c r="AM22" s="26"/>
      <c r="AN22" s="26"/>
      <c r="AO22" s="26"/>
      <c r="AP22" s="26">
        <v>20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>
        <v>24.2</v>
      </c>
      <c r="BA22" s="26">
        <v>24.2</v>
      </c>
      <c r="BB22" s="26">
        <v>26.85</v>
      </c>
      <c r="BC22" s="26">
        <f t="shared" si="0"/>
        <v>26.85</v>
      </c>
      <c r="BD22" s="26">
        <v>5.1</v>
      </c>
      <c r="BE22" s="26">
        <f t="shared" si="1"/>
        <v>5.1</v>
      </c>
      <c r="BF22" s="26">
        <v>18.4</v>
      </c>
      <c r="BG22" s="26">
        <f t="shared" si="2"/>
        <v>18.4</v>
      </c>
      <c r="BH22" s="26">
        <v>58.704</v>
      </c>
      <c r="BI22" s="26"/>
      <c r="BJ22" s="29">
        <f t="shared" si="3"/>
        <v>562.644</v>
      </c>
      <c r="BK22" s="29">
        <f t="shared" si="4"/>
        <v>483.93999999999994</v>
      </c>
      <c r="BL22" s="33">
        <f t="shared" si="5"/>
        <v>86.01175876753328</v>
      </c>
    </row>
    <row r="23" spans="1:64" ht="15">
      <c r="A23" s="4">
        <v>9</v>
      </c>
      <c r="B23" s="6" t="s">
        <v>45</v>
      </c>
      <c r="C23" s="26">
        <f>1072.8-311.1</f>
        <v>761.6999999999999</v>
      </c>
      <c r="D23" s="26">
        <v>761.7</v>
      </c>
      <c r="E23" s="26">
        <v>76.2</v>
      </c>
      <c r="F23" s="26">
        <v>76.2</v>
      </c>
      <c r="G23" s="26">
        <v>112.85</v>
      </c>
      <c r="H23" s="26">
        <v>29.7</v>
      </c>
      <c r="I23" s="26"/>
      <c r="J23" s="26"/>
      <c r="K23" s="26">
        <f>2.2+3.1</f>
        <v>5.300000000000001</v>
      </c>
      <c r="L23" s="26">
        <v>5.3</v>
      </c>
      <c r="M23" s="26">
        <v>13</v>
      </c>
      <c r="N23" s="26"/>
      <c r="O23" s="26"/>
      <c r="P23" s="26"/>
      <c r="Q23" s="26"/>
      <c r="R23" s="26"/>
      <c r="S23" s="26"/>
      <c r="T23" s="26"/>
      <c r="U23" s="27"/>
      <c r="V23" s="28"/>
      <c r="W23" s="26"/>
      <c r="X23" s="26"/>
      <c r="Y23" s="26">
        <v>13</v>
      </c>
      <c r="Z23" s="26">
        <v>1500</v>
      </c>
      <c r="AA23" s="26">
        <v>1492.5</v>
      </c>
      <c r="AB23" s="26">
        <v>81.8</v>
      </c>
      <c r="AC23" s="26">
        <v>81.8</v>
      </c>
      <c r="AD23" s="26"/>
      <c r="AE23" s="26"/>
      <c r="AF23" s="26">
        <v>123.1</v>
      </c>
      <c r="AG23" s="26">
        <v>123.1</v>
      </c>
      <c r="AH23" s="26">
        <v>60</v>
      </c>
      <c r="AI23" s="26">
        <v>60</v>
      </c>
      <c r="AJ23" s="26"/>
      <c r="AK23" s="26"/>
      <c r="AL23" s="26"/>
      <c r="AM23" s="26"/>
      <c r="AN23" s="26">
        <v>32.58042</v>
      </c>
      <c r="AO23" s="26">
        <v>32.58</v>
      </c>
      <c r="AP23" s="26"/>
      <c r="AQ23" s="26"/>
      <c r="AR23" s="26"/>
      <c r="AS23" s="26"/>
      <c r="AT23" s="26"/>
      <c r="AU23" s="26"/>
      <c r="AV23" s="26">
        <v>390.17</v>
      </c>
      <c r="AW23" s="26">
        <v>390.17</v>
      </c>
      <c r="AX23" s="26"/>
      <c r="AY23" s="26"/>
      <c r="AZ23" s="26">
        <v>79</v>
      </c>
      <c r="BA23" s="26">
        <v>79</v>
      </c>
      <c r="BB23" s="26">
        <v>70.3</v>
      </c>
      <c r="BC23" s="26">
        <f t="shared" si="0"/>
        <v>70.3</v>
      </c>
      <c r="BD23" s="26">
        <v>16.8</v>
      </c>
      <c r="BE23" s="26">
        <f t="shared" si="1"/>
        <v>16.8</v>
      </c>
      <c r="BF23" s="26">
        <v>18.4</v>
      </c>
      <c r="BG23" s="26">
        <f t="shared" si="2"/>
        <v>18.4</v>
      </c>
      <c r="BH23" s="26">
        <v>118.764</v>
      </c>
      <c r="BI23" s="26"/>
      <c r="BJ23" s="29">
        <f t="shared" si="3"/>
        <v>3459.96442</v>
      </c>
      <c r="BK23" s="29">
        <f t="shared" si="4"/>
        <v>3250.55</v>
      </c>
      <c r="BL23" s="33">
        <f t="shared" si="5"/>
        <v>93.94749787629321</v>
      </c>
    </row>
    <row r="24" spans="1:64" ht="15">
      <c r="A24" s="4">
        <v>10</v>
      </c>
      <c r="B24" s="6" t="s">
        <v>20</v>
      </c>
      <c r="C24" s="26">
        <f>782.6+1</f>
        <v>783.6</v>
      </c>
      <c r="D24" s="26">
        <v>783.6</v>
      </c>
      <c r="E24" s="26">
        <v>76.2</v>
      </c>
      <c r="F24" s="26">
        <v>76.2</v>
      </c>
      <c r="G24" s="26"/>
      <c r="H24" s="26"/>
      <c r="I24" s="26"/>
      <c r="J24" s="26"/>
      <c r="K24" s="26">
        <f>2+2.9</f>
        <v>4.9</v>
      </c>
      <c r="L24" s="26">
        <v>4.9</v>
      </c>
      <c r="M24" s="26"/>
      <c r="N24" s="26"/>
      <c r="O24" s="26"/>
      <c r="P24" s="26"/>
      <c r="Q24" s="26"/>
      <c r="R24" s="26"/>
      <c r="S24" s="26"/>
      <c r="T24" s="26"/>
      <c r="U24" s="27"/>
      <c r="V24" s="28"/>
      <c r="W24" s="26"/>
      <c r="X24" s="26"/>
      <c r="Y24" s="26"/>
      <c r="Z24" s="26">
        <v>1500</v>
      </c>
      <c r="AA24" s="26">
        <v>1492.5</v>
      </c>
      <c r="AB24" s="26">
        <v>70.99</v>
      </c>
      <c r="AC24" s="26">
        <v>70.99</v>
      </c>
      <c r="AD24" s="26"/>
      <c r="AE24" s="26"/>
      <c r="AF24" s="26">
        <v>123.1</v>
      </c>
      <c r="AG24" s="26">
        <v>123.1</v>
      </c>
      <c r="AH24" s="26">
        <v>80</v>
      </c>
      <c r="AI24" s="26">
        <v>80</v>
      </c>
      <c r="AJ24" s="26"/>
      <c r="AK24" s="26"/>
      <c r="AL24" s="26"/>
      <c r="AM24" s="26"/>
      <c r="AN24" s="26">
        <v>31.93793</v>
      </c>
      <c r="AO24" s="26">
        <v>31.938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>
        <v>71.3</v>
      </c>
      <c r="BA24" s="26">
        <v>71.3</v>
      </c>
      <c r="BB24" s="26">
        <v>109.2</v>
      </c>
      <c r="BC24" s="26">
        <f t="shared" si="0"/>
        <v>109.2</v>
      </c>
      <c r="BD24" s="26">
        <v>15</v>
      </c>
      <c r="BE24" s="26">
        <f t="shared" si="1"/>
        <v>15</v>
      </c>
      <c r="BF24" s="26">
        <v>18.4</v>
      </c>
      <c r="BG24" s="26">
        <f t="shared" si="2"/>
        <v>18.4</v>
      </c>
      <c r="BH24" s="26">
        <v>58.704</v>
      </c>
      <c r="BI24" s="26"/>
      <c r="BJ24" s="29">
        <f t="shared" si="3"/>
        <v>2943.33193</v>
      </c>
      <c r="BK24" s="29">
        <f t="shared" si="4"/>
        <v>2877.1279999999997</v>
      </c>
      <c r="BL24" s="33">
        <f t="shared" si="5"/>
        <v>97.75071478261712</v>
      </c>
    </row>
    <row r="25" spans="1:64" ht="15">
      <c r="A25" s="4">
        <v>11</v>
      </c>
      <c r="B25" s="6" t="s">
        <v>21</v>
      </c>
      <c r="C25" s="26">
        <f>1115.1+66+174.5</f>
        <v>1355.6</v>
      </c>
      <c r="D25" s="26">
        <v>1355.6</v>
      </c>
      <c r="E25" s="26">
        <v>54.4</v>
      </c>
      <c r="F25" s="26">
        <v>54.4</v>
      </c>
      <c r="G25" s="26"/>
      <c r="H25" s="26"/>
      <c r="I25" s="26"/>
      <c r="J25" s="26"/>
      <c r="K25" s="26">
        <f>1.3+2</f>
        <v>3.3</v>
      </c>
      <c r="L25" s="26">
        <v>3.3</v>
      </c>
      <c r="M25" s="26">
        <v>9.286</v>
      </c>
      <c r="N25" s="26"/>
      <c r="O25" s="26"/>
      <c r="P25" s="26"/>
      <c r="Q25" s="26"/>
      <c r="R25" s="26"/>
      <c r="S25" s="26"/>
      <c r="T25" s="26"/>
      <c r="U25" s="27"/>
      <c r="V25" s="28"/>
      <c r="W25" s="26"/>
      <c r="X25" s="26"/>
      <c r="Y25" s="26">
        <v>9.286</v>
      </c>
      <c r="Z25" s="26"/>
      <c r="AA25" s="26"/>
      <c r="AB25" s="26">
        <v>44.06</v>
      </c>
      <c r="AC25" s="26">
        <v>44.06</v>
      </c>
      <c r="AD25" s="26"/>
      <c r="AE25" s="26"/>
      <c r="AF25" s="26">
        <v>123.1</v>
      </c>
      <c r="AG25" s="26">
        <v>123.1</v>
      </c>
      <c r="AH25" s="26">
        <v>30</v>
      </c>
      <c r="AI25" s="26">
        <v>30</v>
      </c>
      <c r="AJ25" s="26"/>
      <c r="AK25" s="26"/>
      <c r="AL25" s="26"/>
      <c r="AM25" s="26"/>
      <c r="AN25" s="26">
        <v>12.3478</v>
      </c>
      <c r="AO25" s="26">
        <v>12.348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>
        <v>49.8</v>
      </c>
      <c r="BA25" s="26">
        <v>49.8</v>
      </c>
      <c r="BB25" s="26">
        <v>84.3</v>
      </c>
      <c r="BC25" s="26">
        <f t="shared" si="0"/>
        <v>84.3</v>
      </c>
      <c r="BD25" s="26">
        <v>10.6</v>
      </c>
      <c r="BE25" s="26">
        <f t="shared" si="1"/>
        <v>10.6</v>
      </c>
      <c r="BF25" s="26">
        <v>18.4</v>
      </c>
      <c r="BG25" s="26">
        <f t="shared" si="2"/>
        <v>18.4</v>
      </c>
      <c r="BH25" s="26">
        <v>118.765</v>
      </c>
      <c r="BI25" s="26"/>
      <c r="BJ25" s="29">
        <f t="shared" si="3"/>
        <v>1913.9587999999999</v>
      </c>
      <c r="BK25" s="29">
        <f t="shared" si="4"/>
        <v>1795.194</v>
      </c>
      <c r="BL25" s="33">
        <f t="shared" si="5"/>
        <v>93.79480895827015</v>
      </c>
    </row>
    <row r="26" spans="1:64" ht="15">
      <c r="A26" s="4">
        <v>12</v>
      </c>
      <c r="B26" s="6" t="s">
        <v>22</v>
      </c>
      <c r="C26" s="26">
        <f>979.4+103.1</f>
        <v>1082.5</v>
      </c>
      <c r="D26" s="26">
        <v>1082.5</v>
      </c>
      <c r="E26" s="26">
        <v>54.4</v>
      </c>
      <c r="F26" s="26">
        <v>54.4</v>
      </c>
      <c r="G26" s="26"/>
      <c r="H26" s="26"/>
      <c r="I26" s="26"/>
      <c r="J26" s="26"/>
      <c r="K26" s="26">
        <f>1.3+1.9</f>
        <v>3.2</v>
      </c>
      <c r="L26" s="26">
        <v>3.2</v>
      </c>
      <c r="M26" s="26"/>
      <c r="N26" s="26"/>
      <c r="O26" s="26"/>
      <c r="P26" s="26"/>
      <c r="Q26" s="26"/>
      <c r="R26" s="26"/>
      <c r="S26" s="26"/>
      <c r="T26" s="26"/>
      <c r="U26" s="27"/>
      <c r="V26" s="28"/>
      <c r="W26" s="26"/>
      <c r="X26" s="26"/>
      <c r="Y26" s="26"/>
      <c r="Z26" s="26"/>
      <c r="AA26" s="26"/>
      <c r="AB26" s="26">
        <v>46.85</v>
      </c>
      <c r="AC26" s="26">
        <v>46.85</v>
      </c>
      <c r="AD26" s="26"/>
      <c r="AE26" s="26"/>
      <c r="AF26" s="26">
        <v>123.1</v>
      </c>
      <c r="AG26" s="26">
        <v>123.1</v>
      </c>
      <c r="AH26" s="26">
        <v>40</v>
      </c>
      <c r="AI26" s="26">
        <v>40</v>
      </c>
      <c r="AJ26" s="26"/>
      <c r="AK26" s="26"/>
      <c r="AL26" s="26"/>
      <c r="AM26" s="26"/>
      <c r="AN26" s="26">
        <v>60.94658</v>
      </c>
      <c r="AO26" s="26">
        <v>60.947</v>
      </c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>
        <v>64.1</v>
      </c>
      <c r="BA26" s="26">
        <v>64.1</v>
      </c>
      <c r="BB26" s="26">
        <v>57.5</v>
      </c>
      <c r="BC26" s="26">
        <f t="shared" si="0"/>
        <v>57.5</v>
      </c>
      <c r="BD26" s="26">
        <v>13.5</v>
      </c>
      <c r="BE26" s="26">
        <f t="shared" si="1"/>
        <v>13.5</v>
      </c>
      <c r="BF26" s="26">
        <v>18.4</v>
      </c>
      <c r="BG26" s="26">
        <f t="shared" si="2"/>
        <v>18.4</v>
      </c>
      <c r="BH26" s="26">
        <v>117.408</v>
      </c>
      <c r="BI26" s="26"/>
      <c r="BJ26" s="29">
        <f t="shared" si="3"/>
        <v>1681.90458</v>
      </c>
      <c r="BK26" s="29">
        <f t="shared" si="4"/>
        <v>1564.497</v>
      </c>
      <c r="BL26" s="33">
        <f t="shared" si="5"/>
        <v>93.01936736506183</v>
      </c>
    </row>
    <row r="27" spans="1:64" ht="15">
      <c r="A27" s="4">
        <v>13</v>
      </c>
      <c r="B27" s="6" t="s">
        <v>23</v>
      </c>
      <c r="C27" s="26">
        <f>496.6+121.2</f>
        <v>617.8000000000001</v>
      </c>
      <c r="D27" s="26">
        <v>617.8</v>
      </c>
      <c r="E27" s="26">
        <v>87.2</v>
      </c>
      <c r="F27" s="26">
        <v>87.2</v>
      </c>
      <c r="G27" s="26"/>
      <c r="H27" s="26"/>
      <c r="I27" s="26"/>
      <c r="J27" s="26"/>
      <c r="K27" s="26">
        <f>3.2+4.8</f>
        <v>8</v>
      </c>
      <c r="L27" s="26">
        <v>8</v>
      </c>
      <c r="M27" s="26"/>
      <c r="N27" s="26"/>
      <c r="O27" s="26"/>
      <c r="P27" s="26"/>
      <c r="Q27" s="26"/>
      <c r="R27" s="26"/>
      <c r="S27" s="26"/>
      <c r="T27" s="26"/>
      <c r="U27" s="27"/>
      <c r="V27" s="28"/>
      <c r="W27" s="26"/>
      <c r="X27" s="26"/>
      <c r="Y27" s="26"/>
      <c r="Z27" s="26">
        <v>1500</v>
      </c>
      <c r="AA27" s="26">
        <v>1492.5</v>
      </c>
      <c r="AB27" s="26">
        <v>135.26</v>
      </c>
      <c r="AC27" s="26">
        <v>135.26</v>
      </c>
      <c r="AD27" s="26"/>
      <c r="AE27" s="26"/>
      <c r="AF27" s="26">
        <v>125.48</v>
      </c>
      <c r="AG27" s="26">
        <v>125.48</v>
      </c>
      <c r="AH27" s="26">
        <v>90</v>
      </c>
      <c r="AI27" s="26">
        <v>90</v>
      </c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>
        <v>99.3</v>
      </c>
      <c r="BA27" s="26">
        <v>99.3</v>
      </c>
      <c r="BB27" s="26">
        <v>189.15</v>
      </c>
      <c r="BC27" s="26">
        <f t="shared" si="0"/>
        <v>189.15</v>
      </c>
      <c r="BD27" s="26">
        <v>21</v>
      </c>
      <c r="BE27" s="26">
        <f t="shared" si="1"/>
        <v>21</v>
      </c>
      <c r="BF27" s="26">
        <v>22</v>
      </c>
      <c r="BG27" s="26">
        <f t="shared" si="2"/>
        <v>22</v>
      </c>
      <c r="BH27" s="26">
        <v>119.895</v>
      </c>
      <c r="BI27" s="26"/>
      <c r="BJ27" s="29">
        <f t="shared" si="3"/>
        <v>3015.085</v>
      </c>
      <c r="BK27" s="29">
        <f t="shared" si="4"/>
        <v>2887.6899999999996</v>
      </c>
      <c r="BL27" s="33">
        <f t="shared" si="5"/>
        <v>95.77474598560238</v>
      </c>
    </row>
    <row r="28" spans="1:64" ht="15">
      <c r="A28" s="4">
        <v>14</v>
      </c>
      <c r="B28" s="6" t="s">
        <v>24</v>
      </c>
      <c r="C28" s="26">
        <f>2232.5+77.7</f>
        <v>2310.2</v>
      </c>
      <c r="D28" s="26">
        <v>2310.2</v>
      </c>
      <c r="E28" s="26">
        <v>87.1</v>
      </c>
      <c r="F28" s="26">
        <v>87.1</v>
      </c>
      <c r="G28" s="26"/>
      <c r="H28" s="26"/>
      <c r="I28" s="26"/>
      <c r="J28" s="26"/>
      <c r="K28" s="26">
        <f>2.2+3.2</f>
        <v>5.4</v>
      </c>
      <c r="L28" s="26">
        <v>5.4</v>
      </c>
      <c r="M28" s="26"/>
      <c r="N28" s="26"/>
      <c r="O28" s="26"/>
      <c r="P28" s="26"/>
      <c r="Q28" s="26"/>
      <c r="R28" s="26"/>
      <c r="S28" s="26"/>
      <c r="T28" s="26"/>
      <c r="U28" s="27"/>
      <c r="V28" s="28"/>
      <c r="W28" s="26"/>
      <c r="X28" s="26"/>
      <c r="Y28" s="26"/>
      <c r="Z28" s="26">
        <v>1500</v>
      </c>
      <c r="AA28" s="26">
        <v>1492.5</v>
      </c>
      <c r="AB28" s="26">
        <v>89.77</v>
      </c>
      <c r="AC28" s="26">
        <v>89.77</v>
      </c>
      <c r="AD28" s="26"/>
      <c r="AE28" s="26"/>
      <c r="AF28" s="26">
        <v>123.1</v>
      </c>
      <c r="AG28" s="26">
        <v>123.1</v>
      </c>
      <c r="AH28" s="26">
        <v>80</v>
      </c>
      <c r="AI28" s="26">
        <v>80</v>
      </c>
      <c r="AJ28" s="26"/>
      <c r="AK28" s="26"/>
      <c r="AL28" s="26"/>
      <c r="AM28" s="26"/>
      <c r="AN28" s="26">
        <v>28.98193</v>
      </c>
      <c r="AO28" s="26">
        <v>28.982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>
        <v>149</v>
      </c>
      <c r="BA28" s="26">
        <v>149</v>
      </c>
      <c r="BB28" s="26">
        <v>204.45</v>
      </c>
      <c r="BC28" s="26">
        <f t="shared" si="0"/>
        <v>204.45</v>
      </c>
      <c r="BD28" s="26">
        <v>31.5</v>
      </c>
      <c r="BE28" s="26">
        <f t="shared" si="1"/>
        <v>31.5</v>
      </c>
      <c r="BF28" s="26">
        <v>18.4</v>
      </c>
      <c r="BG28" s="26">
        <f t="shared" si="2"/>
        <v>18.4</v>
      </c>
      <c r="BH28" s="26">
        <v>119.895</v>
      </c>
      <c r="BI28" s="26"/>
      <c r="BJ28" s="29">
        <f t="shared" si="3"/>
        <v>4747.79693</v>
      </c>
      <c r="BK28" s="29">
        <f t="shared" si="4"/>
        <v>4620.402</v>
      </c>
      <c r="BL28" s="33">
        <f t="shared" si="5"/>
        <v>97.316756974271</v>
      </c>
    </row>
    <row r="29" spans="1:64" ht="15">
      <c r="A29" s="4">
        <v>15</v>
      </c>
      <c r="B29" s="6" t="s">
        <v>25</v>
      </c>
      <c r="C29" s="26">
        <v>0</v>
      </c>
      <c r="D29" s="26">
        <v>0</v>
      </c>
      <c r="E29" s="26">
        <v>217.6</v>
      </c>
      <c r="F29" s="26">
        <v>217.6</v>
      </c>
      <c r="G29" s="26"/>
      <c r="H29" s="26"/>
      <c r="I29" s="26"/>
      <c r="J29" s="26"/>
      <c r="K29" s="26">
        <f>4.2+6.3</f>
        <v>10.5</v>
      </c>
      <c r="L29" s="26">
        <v>10.5</v>
      </c>
      <c r="M29" s="26"/>
      <c r="N29" s="26"/>
      <c r="O29" s="26"/>
      <c r="P29" s="26"/>
      <c r="Q29" s="26"/>
      <c r="R29" s="26"/>
      <c r="S29" s="26"/>
      <c r="T29" s="26"/>
      <c r="U29" s="27"/>
      <c r="V29" s="28"/>
      <c r="W29" s="26"/>
      <c r="X29" s="26"/>
      <c r="Y29" s="26"/>
      <c r="Z29" s="26"/>
      <c r="AA29" s="26"/>
      <c r="AB29" s="26">
        <v>140.8</v>
      </c>
      <c r="AC29" s="26">
        <v>140.8</v>
      </c>
      <c r="AD29" s="26"/>
      <c r="AE29" s="26"/>
      <c r="AF29" s="26">
        <v>125.48</v>
      </c>
      <c r="AG29" s="26">
        <v>125.48</v>
      </c>
      <c r="AH29" s="26">
        <v>120</v>
      </c>
      <c r="AI29" s="26">
        <v>120</v>
      </c>
      <c r="AJ29" s="26"/>
      <c r="AK29" s="26"/>
      <c r="AL29" s="26">
        <v>96.991</v>
      </c>
      <c r="AM29" s="26">
        <v>96.991</v>
      </c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>
        <v>176</v>
      </c>
      <c r="BA29" s="26">
        <v>176</v>
      </c>
      <c r="BB29" s="26">
        <v>233.15</v>
      </c>
      <c r="BC29" s="26">
        <f t="shared" si="0"/>
        <v>233.15</v>
      </c>
      <c r="BD29" s="26">
        <v>37.3</v>
      </c>
      <c r="BE29" s="26">
        <f t="shared" si="1"/>
        <v>37.3</v>
      </c>
      <c r="BF29" s="26">
        <v>22</v>
      </c>
      <c r="BG29" s="26">
        <f t="shared" si="2"/>
        <v>22</v>
      </c>
      <c r="BH29" s="26">
        <v>61.191</v>
      </c>
      <c r="BI29" s="26"/>
      <c r="BJ29" s="29">
        <f t="shared" si="3"/>
        <v>1241.012</v>
      </c>
      <c r="BK29" s="29">
        <f t="shared" si="4"/>
        <v>1179.821</v>
      </c>
      <c r="BL29" s="33">
        <f t="shared" si="5"/>
        <v>95.0692660506103</v>
      </c>
    </row>
    <row r="30" spans="1:64" ht="15">
      <c r="A30" s="4">
        <v>16</v>
      </c>
      <c r="B30" s="6" t="s">
        <v>26</v>
      </c>
      <c r="C30" s="26">
        <f>418.8+631.1</f>
        <v>1049.9</v>
      </c>
      <c r="D30" s="26">
        <v>1049.9</v>
      </c>
      <c r="E30" s="26">
        <v>32.7</v>
      </c>
      <c r="F30" s="26">
        <v>32.7</v>
      </c>
      <c r="G30" s="26"/>
      <c r="H30" s="26"/>
      <c r="I30" s="26"/>
      <c r="J30" s="26"/>
      <c r="K30" s="26">
        <f>0.4+0.5</f>
        <v>0.9</v>
      </c>
      <c r="L30" s="26">
        <v>0.9</v>
      </c>
      <c r="M30" s="26"/>
      <c r="N30" s="26"/>
      <c r="O30" s="26"/>
      <c r="P30" s="26"/>
      <c r="Q30" s="26"/>
      <c r="R30" s="26"/>
      <c r="S30" s="26"/>
      <c r="T30" s="26"/>
      <c r="U30" s="27"/>
      <c r="V30" s="28"/>
      <c r="W30" s="26"/>
      <c r="X30" s="26"/>
      <c r="Y30" s="26"/>
      <c r="Z30" s="26"/>
      <c r="AA30" s="26"/>
      <c r="AB30" s="26">
        <v>15.14</v>
      </c>
      <c r="AC30" s="26">
        <v>15.14</v>
      </c>
      <c r="AD30" s="26"/>
      <c r="AE30" s="26"/>
      <c r="AF30" s="26">
        <v>123.1</v>
      </c>
      <c r="AG30" s="26">
        <v>123.1</v>
      </c>
      <c r="AH30" s="26">
        <v>40</v>
      </c>
      <c r="AI30" s="26">
        <v>40</v>
      </c>
      <c r="AJ30" s="26"/>
      <c r="AK30" s="26"/>
      <c r="AL30" s="26"/>
      <c r="AM30" s="26"/>
      <c r="AN30" s="26">
        <v>3.53233</v>
      </c>
      <c r="AO30" s="26">
        <v>3.532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>
        <v>10.5</v>
      </c>
      <c r="BA30" s="26">
        <v>10.5</v>
      </c>
      <c r="BB30" s="26">
        <v>21.45</v>
      </c>
      <c r="BC30" s="26">
        <f t="shared" si="0"/>
        <v>21.45</v>
      </c>
      <c r="BD30" s="26">
        <v>2.2</v>
      </c>
      <c r="BE30" s="26">
        <f t="shared" si="1"/>
        <v>2.2</v>
      </c>
      <c r="BF30" s="26">
        <v>18.4</v>
      </c>
      <c r="BG30" s="26">
        <f t="shared" si="2"/>
        <v>18.4</v>
      </c>
      <c r="BH30" s="26">
        <v>58.704</v>
      </c>
      <c r="BI30" s="26"/>
      <c r="BJ30" s="29">
        <f t="shared" si="3"/>
        <v>1376.5263300000001</v>
      </c>
      <c r="BK30" s="29">
        <f t="shared" si="4"/>
        <v>1317.8220000000001</v>
      </c>
      <c r="BL30" s="33">
        <f t="shared" si="5"/>
        <v>95.73532821562519</v>
      </c>
    </row>
    <row r="31" spans="1:64" ht="15">
      <c r="A31" s="4">
        <v>17</v>
      </c>
      <c r="B31" s="6" t="s">
        <v>27</v>
      </c>
      <c r="C31" s="26">
        <f>16793.7+1310.1-1938.9</f>
        <v>16164.9</v>
      </c>
      <c r="D31" s="26">
        <v>16164.9</v>
      </c>
      <c r="E31" s="26">
        <f>217.6+217.6</f>
        <v>435.2</v>
      </c>
      <c r="F31" s="26">
        <v>435.2</v>
      </c>
      <c r="G31" s="26">
        <v>8019.95</v>
      </c>
      <c r="H31" s="26">
        <v>7142.034</v>
      </c>
      <c r="I31" s="26">
        <f>1310.1+88.6</f>
        <v>1398.6999999999998</v>
      </c>
      <c r="J31" s="26">
        <v>1304.39</v>
      </c>
      <c r="K31" s="26">
        <f>7.8+11.6</f>
        <v>19.4</v>
      </c>
      <c r="L31" s="26">
        <v>19.4</v>
      </c>
      <c r="M31" s="26">
        <v>11.142</v>
      </c>
      <c r="N31" s="26"/>
      <c r="O31" s="26"/>
      <c r="P31" s="26"/>
      <c r="Q31" s="26"/>
      <c r="R31" s="26"/>
      <c r="S31" s="26"/>
      <c r="T31" s="26"/>
      <c r="U31" s="27"/>
      <c r="V31" s="28"/>
      <c r="W31" s="26"/>
      <c r="X31" s="26"/>
      <c r="Y31" s="26">
        <v>11.142</v>
      </c>
      <c r="Z31" s="26"/>
      <c r="AA31" s="26"/>
      <c r="AB31" s="26">
        <v>261.52</v>
      </c>
      <c r="AC31" s="26">
        <v>261.52</v>
      </c>
      <c r="AD31" s="26">
        <v>19.8</v>
      </c>
      <c r="AE31" s="26">
        <v>19.8</v>
      </c>
      <c r="AF31" s="26">
        <v>125.48</v>
      </c>
      <c r="AG31" s="26">
        <v>125.48</v>
      </c>
      <c r="AH31" s="26">
        <v>600</v>
      </c>
      <c r="AI31" s="26">
        <v>600</v>
      </c>
      <c r="AJ31" s="26"/>
      <c r="AK31" s="26"/>
      <c r="AL31" s="26"/>
      <c r="AM31" s="26"/>
      <c r="AN31" s="26">
        <v>31.73601</v>
      </c>
      <c r="AO31" s="26">
        <v>31.736</v>
      </c>
      <c r="AP31" s="26"/>
      <c r="AQ31" s="26"/>
      <c r="AR31" s="26">
        <v>5084.2975</v>
      </c>
      <c r="AS31" s="26">
        <v>5084.298</v>
      </c>
      <c r="AT31" s="26">
        <v>2440.455</v>
      </c>
      <c r="AU31" s="26">
        <v>2440.455</v>
      </c>
      <c r="AV31" s="26"/>
      <c r="AW31" s="26"/>
      <c r="AX31" s="26"/>
      <c r="AY31" s="26"/>
      <c r="AZ31" s="26">
        <v>422.9</v>
      </c>
      <c r="BA31" s="26">
        <v>422.9</v>
      </c>
      <c r="BB31" s="26">
        <v>533.8</v>
      </c>
      <c r="BC31" s="26">
        <f t="shared" si="0"/>
        <v>533.8</v>
      </c>
      <c r="BD31" s="26">
        <v>89.6</v>
      </c>
      <c r="BE31" s="26">
        <f t="shared" si="1"/>
        <v>89.6</v>
      </c>
      <c r="BF31" s="26">
        <v>22</v>
      </c>
      <c r="BG31" s="26">
        <f t="shared" si="2"/>
        <v>22</v>
      </c>
      <c r="BH31" s="26">
        <v>59.156</v>
      </c>
      <c r="BI31" s="26">
        <v>59.156</v>
      </c>
      <c r="BJ31" s="29">
        <f t="shared" si="3"/>
        <v>35740.03651</v>
      </c>
      <c r="BK31" s="29">
        <f t="shared" si="4"/>
        <v>34767.810999999994</v>
      </c>
      <c r="BL31" s="33">
        <f t="shared" si="5"/>
        <v>97.2797299473156</v>
      </c>
    </row>
    <row r="32" spans="1:64" ht="15">
      <c r="A32" s="4">
        <v>18</v>
      </c>
      <c r="B32" s="6" t="s">
        <v>28</v>
      </c>
      <c r="C32" s="26">
        <f>11640.4+2292.4</f>
        <v>13932.8</v>
      </c>
      <c r="D32" s="26">
        <v>13932.8</v>
      </c>
      <c r="E32" s="26">
        <v>217.6</v>
      </c>
      <c r="F32" s="26">
        <v>217.6</v>
      </c>
      <c r="G32" s="26">
        <v>13845.9</v>
      </c>
      <c r="H32" s="26">
        <v>13001.38</v>
      </c>
      <c r="I32" s="26"/>
      <c r="J32" s="26"/>
      <c r="K32" s="26">
        <f>5.7+8.6</f>
        <v>14.3</v>
      </c>
      <c r="L32" s="26">
        <v>14.3</v>
      </c>
      <c r="M32" s="26"/>
      <c r="N32" s="26"/>
      <c r="O32" s="26"/>
      <c r="P32" s="26"/>
      <c r="Q32" s="26"/>
      <c r="R32" s="26"/>
      <c r="S32" s="26"/>
      <c r="T32" s="26"/>
      <c r="U32" s="27"/>
      <c r="V32" s="28"/>
      <c r="W32" s="26"/>
      <c r="X32" s="26"/>
      <c r="Y32" s="26"/>
      <c r="Z32" s="26"/>
      <c r="AA32" s="26"/>
      <c r="AB32" s="26">
        <v>222.83</v>
      </c>
      <c r="AC32" s="26">
        <v>222.83</v>
      </c>
      <c r="AD32" s="26"/>
      <c r="AE32" s="26"/>
      <c r="AF32" s="26">
        <v>125.5</v>
      </c>
      <c r="AG32" s="26">
        <v>125.5</v>
      </c>
      <c r="AH32" s="26">
        <v>800</v>
      </c>
      <c r="AI32" s="26">
        <v>800</v>
      </c>
      <c r="AJ32" s="26"/>
      <c r="AK32" s="26"/>
      <c r="AL32" s="26"/>
      <c r="AM32" s="26"/>
      <c r="AN32" s="26">
        <v>54.65346</v>
      </c>
      <c r="AO32" s="26">
        <v>54.653</v>
      </c>
      <c r="AP32" s="26"/>
      <c r="AQ32" s="26"/>
      <c r="AR32" s="26">
        <v>2542.1485</v>
      </c>
      <c r="AS32" s="26">
        <v>2542.148</v>
      </c>
      <c r="AT32" s="26">
        <v>1220.2275</v>
      </c>
      <c r="AU32" s="26">
        <v>1220.228</v>
      </c>
      <c r="AV32" s="26"/>
      <c r="AW32" s="26"/>
      <c r="AX32" s="26"/>
      <c r="AY32" s="26"/>
      <c r="AZ32" s="26">
        <v>119.5</v>
      </c>
      <c r="BA32" s="26">
        <v>119.5</v>
      </c>
      <c r="BB32" s="26">
        <v>199.65</v>
      </c>
      <c r="BC32" s="26">
        <f t="shared" si="0"/>
        <v>199.65</v>
      </c>
      <c r="BD32" s="26">
        <v>25.3</v>
      </c>
      <c r="BE32" s="26">
        <f t="shared" si="1"/>
        <v>25.3</v>
      </c>
      <c r="BF32" s="26">
        <v>22</v>
      </c>
      <c r="BG32" s="26">
        <f t="shared" si="2"/>
        <v>22</v>
      </c>
      <c r="BH32" s="26">
        <v>117.408</v>
      </c>
      <c r="BI32" s="26"/>
      <c r="BJ32" s="29">
        <f t="shared" si="3"/>
        <v>33459.81746</v>
      </c>
      <c r="BK32" s="29">
        <f t="shared" si="4"/>
        <v>32497.889</v>
      </c>
      <c r="BL32" s="33">
        <f t="shared" si="5"/>
        <v>97.12512340765173</v>
      </c>
    </row>
    <row r="33" spans="1:64" ht="15">
      <c r="A33" s="4">
        <v>19</v>
      </c>
      <c r="B33" s="6" t="s">
        <v>29</v>
      </c>
      <c r="C33" s="26">
        <f>0+3054-2482.5</f>
        <v>571.5</v>
      </c>
      <c r="D33" s="26">
        <v>571.5</v>
      </c>
      <c r="E33" s="26">
        <v>366.3</v>
      </c>
      <c r="F33" s="26">
        <v>366.3</v>
      </c>
      <c r="G33" s="26">
        <v>3767.75</v>
      </c>
      <c r="H33" s="26">
        <v>3471.673</v>
      </c>
      <c r="I33" s="26"/>
      <c r="J33" s="26"/>
      <c r="K33" s="26">
        <f>7.7+11.5</f>
        <v>19.2</v>
      </c>
      <c r="L33" s="26">
        <v>19.2</v>
      </c>
      <c r="M33" s="26">
        <v>9.286</v>
      </c>
      <c r="N33" s="26"/>
      <c r="O33" s="26"/>
      <c r="P33" s="26"/>
      <c r="Q33" s="26"/>
      <c r="R33" s="26"/>
      <c r="S33" s="26"/>
      <c r="T33" s="26"/>
      <c r="U33" s="27"/>
      <c r="V33" s="28"/>
      <c r="W33" s="26"/>
      <c r="X33" s="26"/>
      <c r="Y33" s="26">
        <v>9.286</v>
      </c>
      <c r="Z33" s="26"/>
      <c r="AA33" s="26"/>
      <c r="AB33" s="26">
        <v>292.61</v>
      </c>
      <c r="AC33" s="26">
        <v>292.61</v>
      </c>
      <c r="AD33" s="26"/>
      <c r="AE33" s="26"/>
      <c r="AF33" s="26">
        <v>125.5</v>
      </c>
      <c r="AG33" s="26">
        <v>125.5</v>
      </c>
      <c r="AH33" s="26">
        <v>400</v>
      </c>
      <c r="AI33" s="26">
        <v>400</v>
      </c>
      <c r="AJ33" s="26"/>
      <c r="AK33" s="26"/>
      <c r="AL33" s="26"/>
      <c r="AM33" s="26"/>
      <c r="AN33" s="26">
        <v>39.90033</v>
      </c>
      <c r="AO33" s="26">
        <v>39.9</v>
      </c>
      <c r="AP33" s="26">
        <v>100</v>
      </c>
      <c r="AQ33" s="26">
        <v>99.994</v>
      </c>
      <c r="AR33" s="26">
        <v>5084.298</v>
      </c>
      <c r="AS33" s="26">
        <v>5084.298</v>
      </c>
      <c r="AT33" s="26">
        <v>2440.454</v>
      </c>
      <c r="AU33" s="26">
        <v>2440.454</v>
      </c>
      <c r="AV33" s="26">
        <v>410</v>
      </c>
      <c r="AW33" s="26">
        <v>351.7</v>
      </c>
      <c r="AX33" s="26"/>
      <c r="AY33" s="26"/>
      <c r="AZ33" s="26">
        <v>488.5</v>
      </c>
      <c r="BA33" s="26">
        <v>488.5</v>
      </c>
      <c r="BB33" s="26">
        <v>349.85</v>
      </c>
      <c r="BC33" s="26">
        <f t="shared" si="0"/>
        <v>349.85</v>
      </c>
      <c r="BD33" s="26">
        <v>103.4</v>
      </c>
      <c r="BE33" s="26">
        <f t="shared" si="1"/>
        <v>103.4</v>
      </c>
      <c r="BF33" s="26">
        <v>22</v>
      </c>
      <c r="BG33" s="26">
        <f t="shared" si="2"/>
        <v>22</v>
      </c>
      <c r="BH33" s="26">
        <v>46.72</v>
      </c>
      <c r="BI33" s="26"/>
      <c r="BJ33" s="29">
        <f t="shared" si="3"/>
        <v>14637.26833</v>
      </c>
      <c r="BK33" s="29">
        <f t="shared" si="4"/>
        <v>14236.165</v>
      </c>
      <c r="BL33" s="33">
        <f t="shared" si="5"/>
        <v>97.25971184679375</v>
      </c>
    </row>
    <row r="34" spans="1:64" ht="15">
      <c r="A34" s="4">
        <v>20</v>
      </c>
      <c r="B34" s="6" t="s">
        <v>30</v>
      </c>
      <c r="C34" s="26">
        <f>95.8+8.1</f>
        <v>103.89999999999999</v>
      </c>
      <c r="D34" s="26">
        <v>103.9</v>
      </c>
      <c r="E34" s="26">
        <v>32.7</v>
      </c>
      <c r="F34" s="26">
        <v>32.7</v>
      </c>
      <c r="G34" s="26"/>
      <c r="H34" s="26"/>
      <c r="I34" s="26"/>
      <c r="J34" s="26"/>
      <c r="K34" s="26">
        <f>0.3+0.5</f>
        <v>0.8</v>
      </c>
      <c r="L34" s="26">
        <v>0.8</v>
      </c>
      <c r="M34" s="26"/>
      <c r="N34" s="26"/>
      <c r="O34" s="26"/>
      <c r="P34" s="26"/>
      <c r="Q34" s="26"/>
      <c r="R34" s="26"/>
      <c r="S34" s="26"/>
      <c r="T34" s="26"/>
      <c r="U34" s="27"/>
      <c r="V34" s="28"/>
      <c r="W34" s="26"/>
      <c r="X34" s="26"/>
      <c r="Y34" s="26"/>
      <c r="Z34" s="26"/>
      <c r="AA34" s="26"/>
      <c r="AB34" s="26">
        <v>12.7</v>
      </c>
      <c r="AC34" s="26">
        <v>12.7</v>
      </c>
      <c r="AD34" s="26"/>
      <c r="AE34" s="26"/>
      <c r="AF34" s="26">
        <v>123.1</v>
      </c>
      <c r="AG34" s="26">
        <v>123.1</v>
      </c>
      <c r="AH34" s="26">
        <v>80</v>
      </c>
      <c r="AI34" s="26">
        <v>80</v>
      </c>
      <c r="AJ34" s="26"/>
      <c r="AK34" s="26"/>
      <c r="AL34" s="26">
        <v>28.88711</v>
      </c>
      <c r="AM34" s="26">
        <v>28.887</v>
      </c>
      <c r="AN34" s="26">
        <v>13.79291</v>
      </c>
      <c r="AO34" s="26">
        <v>13.793</v>
      </c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>
        <v>18.5</v>
      </c>
      <c r="BA34" s="26">
        <v>18.5</v>
      </c>
      <c r="BB34" s="26">
        <v>12.35</v>
      </c>
      <c r="BC34" s="26">
        <f t="shared" si="0"/>
        <v>12.35</v>
      </c>
      <c r="BD34" s="26">
        <v>4</v>
      </c>
      <c r="BE34" s="26">
        <f t="shared" si="1"/>
        <v>4</v>
      </c>
      <c r="BF34" s="26">
        <v>18.4</v>
      </c>
      <c r="BG34" s="26">
        <f t="shared" si="2"/>
        <v>18.4</v>
      </c>
      <c r="BH34" s="26">
        <v>58.704</v>
      </c>
      <c r="BI34" s="26"/>
      <c r="BJ34" s="29">
        <f t="shared" si="3"/>
        <v>507.83401999999995</v>
      </c>
      <c r="BK34" s="29">
        <f t="shared" si="4"/>
        <v>449.13</v>
      </c>
      <c r="BL34" s="33">
        <f t="shared" si="5"/>
        <v>88.4403136284568</v>
      </c>
    </row>
    <row r="35" spans="1:64" ht="15">
      <c r="A35" s="4">
        <v>21</v>
      </c>
      <c r="B35" s="6" t="s">
        <v>32</v>
      </c>
      <c r="C35" s="26">
        <v>0</v>
      </c>
      <c r="D35" s="26">
        <v>0</v>
      </c>
      <c r="E35" s="26">
        <v>0</v>
      </c>
      <c r="F35" s="26">
        <v>0</v>
      </c>
      <c r="G35" s="26">
        <v>1242.85</v>
      </c>
      <c r="H35" s="26">
        <v>980.537</v>
      </c>
      <c r="I35" s="26"/>
      <c r="J35" s="26"/>
      <c r="K35" s="26">
        <f>23.3+34.8</f>
        <v>58.099999999999994</v>
      </c>
      <c r="L35" s="26">
        <v>58.1</v>
      </c>
      <c r="M35" s="26"/>
      <c r="N35" s="26"/>
      <c r="O35" s="26"/>
      <c r="P35" s="26"/>
      <c r="Q35" s="26"/>
      <c r="R35" s="26"/>
      <c r="S35" s="26"/>
      <c r="T35" s="26"/>
      <c r="U35" s="27"/>
      <c r="V35" s="28"/>
      <c r="W35" s="26"/>
      <c r="X35" s="26"/>
      <c r="Y35" s="26"/>
      <c r="Z35" s="26"/>
      <c r="AA35" s="26"/>
      <c r="AB35" s="26">
        <v>873.29</v>
      </c>
      <c r="AC35" s="26">
        <v>859.007</v>
      </c>
      <c r="AD35" s="26"/>
      <c r="AE35" s="26"/>
      <c r="AF35" s="26">
        <v>238</v>
      </c>
      <c r="AG35" s="26">
        <v>238</v>
      </c>
      <c r="AH35" s="26">
        <v>1807</v>
      </c>
      <c r="AI35" s="26">
        <v>1807</v>
      </c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>
        <v>10000</v>
      </c>
      <c r="AY35" s="26">
        <v>10000</v>
      </c>
      <c r="AZ35" s="26">
        <v>121.3</v>
      </c>
      <c r="BA35" s="26">
        <v>121.3</v>
      </c>
      <c r="BB35" s="26"/>
      <c r="BC35" s="26"/>
      <c r="BD35" s="26">
        <v>25.7</v>
      </c>
      <c r="BE35" s="26">
        <f t="shared" si="1"/>
        <v>25.7</v>
      </c>
      <c r="BF35" s="26">
        <v>31.2</v>
      </c>
      <c r="BG35" s="26">
        <f t="shared" si="2"/>
        <v>31.2</v>
      </c>
      <c r="BH35" s="26">
        <v>58.704</v>
      </c>
      <c r="BI35" s="26"/>
      <c r="BJ35" s="29">
        <f t="shared" si="3"/>
        <v>14456.144</v>
      </c>
      <c r="BK35" s="29">
        <f t="shared" si="4"/>
        <v>14120.844000000001</v>
      </c>
      <c r="BL35" s="33">
        <f t="shared" si="5"/>
        <v>97.68057097383645</v>
      </c>
    </row>
    <row r="36" spans="1:64" ht="15">
      <c r="A36" s="4">
        <v>22</v>
      </c>
      <c r="B36" s="6" t="s">
        <v>31</v>
      </c>
      <c r="C36" s="26">
        <f>225.3-123</f>
        <v>102.30000000000001</v>
      </c>
      <c r="D36" s="26">
        <v>102.3</v>
      </c>
      <c r="E36" s="26">
        <v>217.6</v>
      </c>
      <c r="F36" s="26">
        <v>217.6</v>
      </c>
      <c r="G36" s="26">
        <v>382.95</v>
      </c>
      <c r="H36" s="26">
        <v>167.267</v>
      </c>
      <c r="I36" s="26"/>
      <c r="J36" s="26"/>
      <c r="K36" s="26">
        <f>3.6+5.4</f>
        <v>9</v>
      </c>
      <c r="L36" s="26">
        <v>9</v>
      </c>
      <c r="M36" s="26"/>
      <c r="N36" s="26"/>
      <c r="O36" s="26"/>
      <c r="P36" s="26"/>
      <c r="Q36" s="26"/>
      <c r="R36" s="26"/>
      <c r="S36" s="26"/>
      <c r="T36" s="26"/>
      <c r="U36" s="27"/>
      <c r="V36" s="28"/>
      <c r="W36" s="26"/>
      <c r="X36" s="26"/>
      <c r="Y36" s="26"/>
      <c r="Z36" s="26"/>
      <c r="AA36" s="26"/>
      <c r="AB36" s="26">
        <v>121.59</v>
      </c>
      <c r="AC36" s="26">
        <v>121.59</v>
      </c>
      <c r="AD36" s="26">
        <f>78.6</f>
        <v>78.6</v>
      </c>
      <c r="AE36" s="26">
        <v>78.6</v>
      </c>
      <c r="AF36" s="26">
        <v>125.5</v>
      </c>
      <c r="AG36" s="26">
        <v>125.5</v>
      </c>
      <c r="AH36" s="26">
        <v>500</v>
      </c>
      <c r="AI36" s="26">
        <v>500</v>
      </c>
      <c r="AJ36" s="26">
        <v>160</v>
      </c>
      <c r="AK36" s="26">
        <v>160</v>
      </c>
      <c r="AL36" s="26"/>
      <c r="AM36" s="26"/>
      <c r="AN36" s="26">
        <v>35.29602</v>
      </c>
      <c r="AO36" s="26">
        <v>35.296</v>
      </c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>
        <v>88.6</v>
      </c>
      <c r="BA36" s="26">
        <v>88.6</v>
      </c>
      <c r="BB36" s="26"/>
      <c r="BC36" s="26"/>
      <c r="BD36" s="26">
        <v>18.8</v>
      </c>
      <c r="BE36" s="26">
        <f t="shared" si="1"/>
        <v>18.8</v>
      </c>
      <c r="BF36" s="26">
        <v>22</v>
      </c>
      <c r="BG36" s="26">
        <f t="shared" si="2"/>
        <v>22</v>
      </c>
      <c r="BH36" s="26">
        <v>117.408</v>
      </c>
      <c r="BI36" s="26"/>
      <c r="BJ36" s="29">
        <f t="shared" si="3"/>
        <v>1979.6440199999997</v>
      </c>
      <c r="BK36" s="29">
        <f t="shared" si="4"/>
        <v>1646.5529999999997</v>
      </c>
      <c r="BL36" s="33">
        <f t="shared" si="5"/>
        <v>83.1741961365357</v>
      </c>
    </row>
    <row r="37" spans="1:64" s="25" customFormat="1" ht="15.75">
      <c r="A37" s="23"/>
      <c r="B37" s="24" t="s">
        <v>2</v>
      </c>
      <c r="C37" s="30">
        <f aca="true" t="shared" si="6" ref="C37:J37">SUM(C15:C36)</f>
        <v>49079.9</v>
      </c>
      <c r="D37" s="30">
        <f t="shared" si="6"/>
        <v>49079.9</v>
      </c>
      <c r="E37" s="30">
        <f t="shared" si="6"/>
        <v>2455.9</v>
      </c>
      <c r="F37" s="30">
        <f t="shared" si="6"/>
        <v>2455.9</v>
      </c>
      <c r="G37" s="30">
        <f t="shared" si="6"/>
        <v>31701.999999999996</v>
      </c>
      <c r="H37" s="30">
        <f t="shared" si="6"/>
        <v>28665.900999999998</v>
      </c>
      <c r="I37" s="30">
        <f t="shared" si="6"/>
        <v>1398.6999999999998</v>
      </c>
      <c r="J37" s="30">
        <f t="shared" si="6"/>
        <v>1304.39</v>
      </c>
      <c r="K37" s="30">
        <f aca="true" t="shared" si="7" ref="K37:AM37">SUM(K15:K36)</f>
        <v>194.59999999999997</v>
      </c>
      <c r="L37" s="30">
        <f t="shared" si="7"/>
        <v>194.6</v>
      </c>
      <c r="M37" s="30">
        <f t="shared" si="7"/>
        <v>52</v>
      </c>
      <c r="N37" s="30">
        <f t="shared" si="7"/>
        <v>0</v>
      </c>
      <c r="O37" s="30">
        <f t="shared" si="7"/>
        <v>0</v>
      </c>
      <c r="P37" s="30">
        <f t="shared" si="7"/>
        <v>0</v>
      </c>
      <c r="Q37" s="30">
        <f t="shared" si="7"/>
        <v>0</v>
      </c>
      <c r="R37" s="30">
        <f t="shared" si="7"/>
        <v>0</v>
      </c>
      <c r="S37" s="30">
        <f t="shared" si="7"/>
        <v>0</v>
      </c>
      <c r="T37" s="30">
        <f t="shared" si="7"/>
        <v>0</v>
      </c>
      <c r="U37" s="30">
        <f t="shared" si="7"/>
        <v>0</v>
      </c>
      <c r="V37" s="30">
        <f t="shared" si="7"/>
        <v>0</v>
      </c>
      <c r="W37" s="30">
        <f t="shared" si="7"/>
        <v>0</v>
      </c>
      <c r="X37" s="30">
        <f t="shared" si="7"/>
        <v>0</v>
      </c>
      <c r="Y37" s="30">
        <f t="shared" si="7"/>
        <v>52</v>
      </c>
      <c r="Z37" s="30">
        <f t="shared" si="7"/>
        <v>9000</v>
      </c>
      <c r="AA37" s="30">
        <f t="shared" si="7"/>
        <v>8955</v>
      </c>
      <c r="AB37" s="30">
        <f t="shared" si="7"/>
        <v>2922.5</v>
      </c>
      <c r="AC37" s="30">
        <f t="shared" si="7"/>
        <v>2908.217</v>
      </c>
      <c r="AD37" s="30">
        <f t="shared" si="7"/>
        <v>98.39999999999999</v>
      </c>
      <c r="AE37" s="30">
        <f t="shared" si="7"/>
        <v>98.39999999999999</v>
      </c>
      <c r="AF37" s="30">
        <f t="shared" si="7"/>
        <v>2842.1999999999994</v>
      </c>
      <c r="AG37" s="30">
        <f t="shared" si="7"/>
        <v>2842.1999999999994</v>
      </c>
      <c r="AH37" s="30">
        <f t="shared" si="7"/>
        <v>5297</v>
      </c>
      <c r="AI37" s="30">
        <f t="shared" si="7"/>
        <v>5297</v>
      </c>
      <c r="AJ37" s="30">
        <f t="shared" si="7"/>
        <v>310</v>
      </c>
      <c r="AK37" s="30">
        <f t="shared" si="7"/>
        <v>310</v>
      </c>
      <c r="AL37" s="30">
        <f t="shared" si="7"/>
        <v>155.87811</v>
      </c>
      <c r="AM37" s="30">
        <f t="shared" si="7"/>
        <v>155.878</v>
      </c>
      <c r="AN37" s="30">
        <f aca="true" t="shared" si="8" ref="AN37:BA37">SUM(AN15:AN36)</f>
        <v>500</v>
      </c>
      <c r="AO37" s="30">
        <f t="shared" si="8"/>
        <v>499.999</v>
      </c>
      <c r="AP37" s="30">
        <f t="shared" si="8"/>
        <v>300</v>
      </c>
      <c r="AQ37" s="30">
        <f t="shared" si="8"/>
        <v>279.99199999999996</v>
      </c>
      <c r="AR37" s="30">
        <f t="shared" si="8"/>
        <v>12710.743999999999</v>
      </c>
      <c r="AS37" s="30">
        <f t="shared" si="8"/>
        <v>12710.743999999999</v>
      </c>
      <c r="AT37" s="30">
        <f t="shared" si="8"/>
        <v>6101.1365000000005</v>
      </c>
      <c r="AU37" s="30">
        <f t="shared" si="8"/>
        <v>6101.137000000001</v>
      </c>
      <c r="AV37" s="30">
        <f t="shared" si="8"/>
        <v>1857.91</v>
      </c>
      <c r="AW37" s="30">
        <f t="shared" si="8"/>
        <v>1796.7700000000002</v>
      </c>
      <c r="AX37" s="30">
        <f t="shared" si="8"/>
        <v>10000</v>
      </c>
      <c r="AY37" s="30">
        <f t="shared" si="8"/>
        <v>10000</v>
      </c>
      <c r="AZ37" s="30">
        <f t="shared" si="8"/>
        <v>2501.9</v>
      </c>
      <c r="BA37" s="30">
        <f t="shared" si="8"/>
        <v>2501.9</v>
      </c>
      <c r="BB37" s="30">
        <f aca="true" t="shared" si="9" ref="BB37:BK37">SUM(BB15:BB36)</f>
        <v>2619.9500000000003</v>
      </c>
      <c r="BC37" s="30">
        <f t="shared" si="9"/>
        <v>2619.9500000000003</v>
      </c>
      <c r="BD37" s="30">
        <f t="shared" si="9"/>
        <v>529.8000000000001</v>
      </c>
      <c r="BE37" s="30">
        <f t="shared" si="9"/>
        <v>529.8000000000001</v>
      </c>
      <c r="BF37" s="30">
        <f t="shared" si="9"/>
        <v>446.4</v>
      </c>
      <c r="BG37" s="30">
        <f t="shared" si="9"/>
        <v>446.4</v>
      </c>
      <c r="BH37" s="30">
        <f t="shared" si="9"/>
        <v>2051.6759999999995</v>
      </c>
      <c r="BI37" s="30">
        <f t="shared" si="9"/>
        <v>59.156</v>
      </c>
      <c r="BJ37" s="30">
        <f t="shared" si="9"/>
        <v>145128.59461</v>
      </c>
      <c r="BK37" s="30">
        <f t="shared" si="9"/>
        <v>139865.234</v>
      </c>
      <c r="BL37" s="34">
        <f t="shared" si="5"/>
        <v>96.37331249286602</v>
      </c>
    </row>
    <row r="38" spans="2:61" ht="15" hidden="1">
      <c r="B38" s="1" t="s">
        <v>8</v>
      </c>
      <c r="K38" s="7"/>
      <c r="L38" s="7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3" ht="50.25" customHeight="1" hidden="1">
      <c r="B39" s="52" t="s">
        <v>35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18"/>
    </row>
    <row r="40" spans="2:62" ht="36.75" customHeight="1" hidden="1">
      <c r="B40" s="52" t="s">
        <v>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2:62" ht="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BJ41" s="12"/>
    </row>
    <row r="42" spans="2:8" ht="15" hidden="1">
      <c r="B42" s="11" t="s">
        <v>11</v>
      </c>
      <c r="C42" s="11"/>
      <c r="D42" s="11"/>
      <c r="E42" s="11"/>
      <c r="F42" s="11"/>
      <c r="G42" s="11"/>
      <c r="H42" s="11"/>
    </row>
    <row r="43" spans="3:62" ht="15">
      <c r="C43" s="12"/>
      <c r="D43" s="12"/>
      <c r="AT43" s="12"/>
      <c r="AU43" s="12"/>
      <c r="BJ43" s="12"/>
    </row>
  </sheetData>
  <sheetProtection/>
  <mergeCells count="34">
    <mergeCell ref="C10:BI10"/>
    <mergeCell ref="C11:D12"/>
    <mergeCell ref="E11:F12"/>
    <mergeCell ref="G11:H12"/>
    <mergeCell ref="M11:Y12"/>
    <mergeCell ref="AF11:AG12"/>
    <mergeCell ref="B39:BJ39"/>
    <mergeCell ref="BH11:BI12"/>
    <mergeCell ref="K11:L12"/>
    <mergeCell ref="I11:J12"/>
    <mergeCell ref="AT12:AU12"/>
    <mergeCell ref="AL11:AM12"/>
    <mergeCell ref="AN11:AO12"/>
    <mergeCell ref="AP11:AQ12"/>
    <mergeCell ref="B40:BJ40"/>
    <mergeCell ref="B10:B13"/>
    <mergeCell ref="Z11:AE11"/>
    <mergeCell ref="Z12:AA12"/>
    <mergeCell ref="AB12:AC12"/>
    <mergeCell ref="AD12:AE12"/>
    <mergeCell ref="AH11:AI12"/>
    <mergeCell ref="AJ11:AK12"/>
    <mergeCell ref="AV11:AW12"/>
    <mergeCell ref="AX11:AY12"/>
    <mergeCell ref="A10:A13"/>
    <mergeCell ref="AR11:AU11"/>
    <mergeCell ref="AR12:AS12"/>
    <mergeCell ref="C8:AA8"/>
    <mergeCell ref="BJ10:BL12"/>
    <mergeCell ref="V9:W9"/>
    <mergeCell ref="BD11:BE12"/>
    <mergeCell ref="BF11:BG12"/>
    <mergeCell ref="AZ11:BA12"/>
    <mergeCell ref="BB11:BC12"/>
  </mergeCells>
  <printOptions/>
  <pageMargins left="0.3937007874015748" right="0.3937007874015748" top="0.5905511811023623" bottom="0.3937007874015748" header="0.31496062992125984" footer="0.15748031496062992"/>
  <pageSetup fitToWidth="0" fitToHeight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2013-03-29T00:56:38Z</cp:lastPrinted>
  <dcterms:created xsi:type="dcterms:W3CDTF">2005-12-24T03:34:22Z</dcterms:created>
  <dcterms:modified xsi:type="dcterms:W3CDTF">2013-09-18T02:29:50Z</dcterms:modified>
  <cp:category/>
  <cp:version/>
  <cp:contentType/>
  <cp:contentStatus/>
</cp:coreProperties>
</file>